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vel3ndtcomau-my.sharepoint.com/personal/paulgrosser_level3ndt_com_au/Documents/Master PG Data/COURSES/Excel Stuff/PA/"/>
    </mc:Choice>
  </mc:AlternateContent>
  <xr:revisionPtr revIDLastSave="66" documentId="8_{D83ECE83-ABE8-44D3-B199-7B5DE1F2DA10}" xr6:coauthVersionLast="47" xr6:coauthVersionMax="47" xr10:uidLastSave="{157E4053-88E2-4F86-B662-100B1EC36248}"/>
  <bookViews>
    <workbookView xWindow="-110" yWindow="-110" windowWidth="38620" windowHeight="21100" firstSheet="1" activeTab="1" xr2:uid="{00000000-000D-0000-FFFF-FFFF00000000}"/>
  </bookViews>
  <sheets>
    <sheet name="Data 1" sheetId="1" state="hidden" r:id="rId1"/>
    <sheet name="Focus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C32" i="1" s="1"/>
  <c r="C30" i="1"/>
  <c r="C4" i="1"/>
  <c r="D4" i="1" s="1"/>
  <c r="F5" i="1"/>
  <c r="F4" i="1"/>
  <c r="I12" i="1"/>
  <c r="I11" i="1"/>
  <c r="D5" i="1"/>
  <c r="C5" i="1"/>
  <c r="S11" i="1"/>
  <c r="S7" i="1"/>
  <c r="S5" i="1"/>
  <c r="D7" i="1" l="1"/>
  <c r="U9" i="1" s="1"/>
  <c r="T9" i="1" s="1"/>
  <c r="C7" i="1"/>
  <c r="T5" i="1" s="1"/>
  <c r="F7" i="1"/>
  <c r="U5" i="1" l="1"/>
  <c r="C9" i="1"/>
  <c r="E8" i="2" s="1"/>
  <c r="D9" i="1"/>
  <c r="J12" i="1" s="1"/>
  <c r="M12" i="1" l="1"/>
  <c r="E13" i="1" s="1"/>
  <c r="U11" i="1" s="1"/>
  <c r="T11" i="1" s="1"/>
  <c r="E12" i="1"/>
  <c r="J11" i="1"/>
  <c r="I8" i="2"/>
  <c r="L12" i="1"/>
  <c r="S10" i="1"/>
  <c r="M11" i="1" l="1"/>
  <c r="D13" i="1" s="1"/>
  <c r="D12" i="1"/>
  <c r="G8" i="2" s="1"/>
  <c r="S6" i="1"/>
  <c r="L11" i="1"/>
  <c r="U10" i="1"/>
  <c r="T10" i="1" s="1"/>
  <c r="K8" i="2"/>
  <c r="U7" i="1"/>
  <c r="T7" i="1" s="1"/>
  <c r="U6" i="1" l="1"/>
  <c r="T6" i="1" s="1"/>
</calcChain>
</file>

<file path=xl/sharedStrings.xml><?xml version="1.0" encoding="utf-8"?>
<sst xmlns="http://schemas.openxmlformats.org/spreadsheetml/2006/main" count="42" uniqueCount="35">
  <si>
    <t>Pitch</t>
  </si>
  <si>
    <t>Elements</t>
  </si>
  <si>
    <t>A</t>
  </si>
  <si>
    <t>NZ</t>
  </si>
  <si>
    <t>Freq</t>
  </si>
  <si>
    <t>Vel</t>
  </si>
  <si>
    <t>Wavelength</t>
  </si>
  <si>
    <t>bs at depth</t>
  </si>
  <si>
    <t>Depth z</t>
  </si>
  <si>
    <t>probe</t>
  </si>
  <si>
    <t>Y</t>
  </si>
  <si>
    <t>X</t>
  </si>
  <si>
    <t>focal</t>
  </si>
  <si>
    <t>z</t>
  </si>
  <si>
    <t>bs at nz</t>
  </si>
  <si>
    <t>fd1</t>
  </si>
  <si>
    <t>fd2</t>
  </si>
  <si>
    <t>Sac</t>
  </si>
  <si>
    <t>Frequency</t>
  </si>
  <si>
    <t>Aperture 1</t>
  </si>
  <si>
    <t>Aperture 2</t>
  </si>
  <si>
    <t>Max  Refracted Angle</t>
  </si>
  <si>
    <t>Incident Vel</t>
  </si>
  <si>
    <t>Refracted Vel</t>
  </si>
  <si>
    <t>Max Focal Depth</t>
  </si>
  <si>
    <t>T</t>
  </si>
  <si>
    <t>B</t>
  </si>
  <si>
    <t>Aparture</t>
  </si>
  <si>
    <t>Frequency MHz</t>
  </si>
  <si>
    <t>Velocity km/s</t>
  </si>
  <si>
    <t>Pitch mm</t>
  </si>
  <si>
    <t>Focal Depth mm</t>
  </si>
  <si>
    <t>NZ mm</t>
  </si>
  <si>
    <t>Dia @ FD mm</t>
  </si>
  <si>
    <t>PHASED ARRAY FOCAL EFFECT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</si>
</sst>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7" xfId="0" applyBorder="1"/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33050683342141E-2"/>
          <c:y val="1.8553994749393201E-2"/>
          <c:w val="0.94684878123212413"/>
          <c:h val="0.96247564111520278"/>
        </c:manualLayout>
      </c:layout>
      <c:scatterChart>
        <c:scatterStyle val="smoothMarker"/>
        <c:varyColors val="0"/>
        <c:ser>
          <c:idx val="0"/>
          <c:order val="0"/>
          <c:tx>
            <c:v>probe</c:v>
          </c:tx>
          <c:xVal>
            <c:numRef>
              <c:f>'Data 1'!$K$5:$K$6</c:f>
              <c:numCache>
                <c:formatCode>General</c:formatCode>
                <c:ptCount val="2"/>
              </c:numCache>
            </c:numRef>
          </c:xVal>
          <c:yVal>
            <c:numRef>
              <c:f>'Data 1'!$J$5:$J$6</c:f>
              <c:numCache>
                <c:formatCode>General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2E-4C2B-B56D-D129EDAFD730}"/>
            </c:ext>
          </c:extLst>
        </c:ser>
        <c:ser>
          <c:idx val="1"/>
          <c:order val="1"/>
          <c:xVal>
            <c:numRef>
              <c:f>'Data 1'!$N$5:$N$6</c:f>
              <c:numCache>
                <c:formatCode>General</c:formatCode>
                <c:ptCount val="2"/>
              </c:numCache>
            </c:numRef>
          </c:xVal>
          <c:yVal>
            <c:numRef>
              <c:f>'Data 1'!$M$5:$M$6</c:f>
              <c:numCache>
                <c:formatCode>General</c:formatCode>
                <c:ptCount val="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2E-4C2B-B56D-D129EDAFD730}"/>
            </c:ext>
          </c:extLst>
        </c:ser>
        <c:ser>
          <c:idx val="2"/>
          <c:order val="2"/>
          <c:spPr>
            <a:ln w="19050" cmpd="sng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'Data 1'!$T$5:$T$7</c:f>
              <c:numCache>
                <c:formatCode>General</c:formatCode>
                <c:ptCount val="3"/>
                <c:pt idx="0">
                  <c:v>-9.6</c:v>
                </c:pt>
                <c:pt idx="1">
                  <c:v>-2.448</c:v>
                </c:pt>
                <c:pt idx="2">
                  <c:v>-4.625</c:v>
                </c:pt>
              </c:numCache>
            </c:numRef>
          </c:xVal>
          <c:yVal>
            <c:numRef>
              <c:f>'Data 1'!$S$5:$S$7</c:f>
              <c:numCache>
                <c:formatCode>General</c:formatCode>
                <c:ptCount val="3"/>
                <c:pt idx="0">
                  <c:v>0</c:v>
                </c:pt>
                <c:pt idx="1">
                  <c:v>-77.837837837837839</c:v>
                </c:pt>
                <c:pt idx="2">
                  <c:v>-150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2E-4C2B-B56D-D129EDAFD730}"/>
            </c:ext>
          </c:extLst>
        </c:ser>
        <c:ser>
          <c:idx val="3"/>
          <c:order val="3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'Data 1'!$U$5:$U$7</c:f>
              <c:numCache>
                <c:formatCode>General</c:formatCode>
                <c:ptCount val="3"/>
                <c:pt idx="0">
                  <c:v>9.6</c:v>
                </c:pt>
                <c:pt idx="1">
                  <c:v>2.448</c:v>
                </c:pt>
                <c:pt idx="2">
                  <c:v>4.625</c:v>
                </c:pt>
              </c:numCache>
            </c:numRef>
          </c:xVal>
          <c:yVal>
            <c:numRef>
              <c:f>'Data 1'!$S$5:$S$7</c:f>
              <c:numCache>
                <c:formatCode>General</c:formatCode>
                <c:ptCount val="3"/>
                <c:pt idx="0">
                  <c:v>0</c:v>
                </c:pt>
                <c:pt idx="1">
                  <c:v>-77.837837837837839</c:v>
                </c:pt>
                <c:pt idx="2">
                  <c:v>-150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2E-4C2B-B56D-D129EDAFD730}"/>
            </c:ext>
          </c:extLst>
        </c:ser>
        <c:ser>
          <c:idx val="4"/>
          <c:order val="4"/>
          <c:spPr>
            <a:ln w="19050"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'Data 1'!$T$9:$T$11</c:f>
              <c:numCache>
                <c:formatCode>General</c:formatCode>
                <c:ptCount val="3"/>
                <c:pt idx="0">
                  <c:v>-4.8</c:v>
                </c:pt>
                <c:pt idx="1">
                  <c:v>-1.224</c:v>
                </c:pt>
                <c:pt idx="2">
                  <c:v>-9.25</c:v>
                </c:pt>
              </c:numCache>
            </c:numRef>
          </c:xVal>
          <c:yVal>
            <c:numRef>
              <c:f>'Data 1'!$S$9:$S$11</c:f>
              <c:numCache>
                <c:formatCode>General</c:formatCode>
                <c:ptCount val="3"/>
                <c:pt idx="0">
                  <c:v>0</c:v>
                </c:pt>
                <c:pt idx="1">
                  <c:v>-19.45945945945946</c:v>
                </c:pt>
                <c:pt idx="2">
                  <c:v>-150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02E-4C2B-B56D-D129EDAFD730}"/>
            </c:ext>
          </c:extLst>
        </c:ser>
        <c:ser>
          <c:idx val="5"/>
          <c:order val="5"/>
          <c:spPr>
            <a:ln w="19050"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'Data 1'!$U$9:$U$11</c:f>
              <c:numCache>
                <c:formatCode>General</c:formatCode>
                <c:ptCount val="3"/>
                <c:pt idx="0">
                  <c:v>4.8</c:v>
                </c:pt>
                <c:pt idx="1">
                  <c:v>1.224</c:v>
                </c:pt>
                <c:pt idx="2">
                  <c:v>9.25</c:v>
                </c:pt>
              </c:numCache>
            </c:numRef>
          </c:xVal>
          <c:yVal>
            <c:numRef>
              <c:f>'Data 1'!$S$9:$S$11</c:f>
              <c:numCache>
                <c:formatCode>General</c:formatCode>
                <c:ptCount val="3"/>
                <c:pt idx="0">
                  <c:v>0</c:v>
                </c:pt>
                <c:pt idx="1">
                  <c:v>-19.45945945945946</c:v>
                </c:pt>
                <c:pt idx="2">
                  <c:v>-150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02E-4C2B-B56D-D129EDAFD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8400"/>
        <c:axId val="96839936"/>
      </c:scatterChart>
      <c:valAx>
        <c:axId val="96838400"/>
        <c:scaling>
          <c:orientation val="minMax"/>
          <c:max val="50"/>
          <c:min val="-5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6839936"/>
        <c:crosses val="autoZero"/>
        <c:crossBetween val="midCat"/>
      </c:valAx>
      <c:valAx>
        <c:axId val="96839936"/>
        <c:scaling>
          <c:orientation val="minMax"/>
          <c:max val="0"/>
          <c:min val="-150"/>
        </c:scaling>
        <c:delete val="0"/>
        <c:axPos val="l"/>
        <c:majorGridlines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lang="en-US"/>
            </a:pPr>
            <a:endParaRPr lang="en-US"/>
          </a:p>
        </c:txPr>
        <c:crossAx val="96838400"/>
        <c:crosses val="autoZero"/>
        <c:crossBetween val="midCat"/>
      </c:valAx>
      <c:spPr>
        <a:solidFill>
          <a:srgbClr val="8064A2">
            <a:lumMod val="75000"/>
            <a:alpha val="21000"/>
          </a:srgbClr>
        </a:solidFill>
      </c:spPr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23813</xdr:rowOff>
    </xdr:from>
    <xdr:to>
      <xdr:col>10</xdr:col>
      <xdr:colOff>1087967</xdr:colOff>
      <xdr:row>34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59267</xdr:colOff>
      <xdr:row>1</xdr:row>
      <xdr:rowOff>38100</xdr:rowOff>
    </xdr:from>
    <xdr:to>
      <xdr:col>10</xdr:col>
      <xdr:colOff>1040632</xdr:colOff>
      <xdr:row>2</xdr:row>
      <xdr:rowOff>22860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FAA4F5-378B-1E64-2911-D2749A024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867" y="224367"/>
          <a:ext cx="981365" cy="5816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U32"/>
  <sheetViews>
    <sheetView topLeftCell="A30" workbookViewId="0">
      <selection activeCell="G34" sqref="G34"/>
    </sheetView>
  </sheetViews>
  <sheetFormatPr defaultRowHeight="14.5" x14ac:dyDescent="0.35"/>
  <cols>
    <col min="1" max="4" width="8.7265625" style="1"/>
    <col min="5" max="5" width="12.90625" style="1" customWidth="1"/>
    <col min="6" max="16384" width="8.7265625" style="1"/>
  </cols>
  <sheetData>
    <row r="4" spans="2:21" x14ac:dyDescent="0.35">
      <c r="B4" s="1" t="s">
        <v>0</v>
      </c>
      <c r="C4" s="1">
        <f>Focusing!C8</f>
        <v>0.6</v>
      </c>
      <c r="D4" s="1">
        <f>C4</f>
        <v>0.6</v>
      </c>
      <c r="E4" s="1" t="s">
        <v>4</v>
      </c>
      <c r="F4" s="1">
        <f>Focusing!C4</f>
        <v>5</v>
      </c>
      <c r="I4" s="1" t="s">
        <v>9</v>
      </c>
      <c r="J4" s="1" t="s">
        <v>10</v>
      </c>
      <c r="K4" s="1" t="s">
        <v>11</v>
      </c>
      <c r="M4" s="1" t="s">
        <v>13</v>
      </c>
      <c r="P4" s="1" t="s">
        <v>12</v>
      </c>
    </row>
    <row r="5" spans="2:21" x14ac:dyDescent="0.35">
      <c r="B5" s="1" t="s">
        <v>1</v>
      </c>
      <c r="C5" s="1">
        <f>Focusing!E6</f>
        <v>32</v>
      </c>
      <c r="D5" s="1">
        <f>Focusing!I6</f>
        <v>16</v>
      </c>
      <c r="E5" s="1" t="s">
        <v>5</v>
      </c>
      <c r="F5" s="1">
        <f>Focusing!C6</f>
        <v>5.92</v>
      </c>
      <c r="S5" s="1">
        <f>J5</f>
        <v>0</v>
      </c>
      <c r="T5" s="1">
        <f>-C7/2</f>
        <v>-9.6</v>
      </c>
      <c r="U5" s="1">
        <f>C7/2</f>
        <v>9.6</v>
      </c>
    </row>
    <row r="6" spans="2:21" x14ac:dyDescent="0.35">
      <c r="S6" s="1">
        <f>-J11</f>
        <v>-77.837837837837839</v>
      </c>
      <c r="T6" s="1">
        <f>-U6</f>
        <v>-2.448</v>
      </c>
      <c r="U6" s="1">
        <f>D12/2</f>
        <v>2.448</v>
      </c>
    </row>
    <row r="7" spans="2:21" x14ac:dyDescent="0.35">
      <c r="B7" s="1" t="s">
        <v>2</v>
      </c>
      <c r="C7" s="1">
        <f>C5*C4</f>
        <v>19.2</v>
      </c>
      <c r="D7" s="1">
        <f>D5*D4</f>
        <v>9.6</v>
      </c>
      <c r="E7" s="1" t="s">
        <v>6</v>
      </c>
      <c r="F7" s="1">
        <f>F5/F4</f>
        <v>1.1839999999999999</v>
      </c>
      <c r="S7" s="1">
        <f>-F9</f>
        <v>-150</v>
      </c>
      <c r="T7" s="1">
        <f>-U7</f>
        <v>-4.625</v>
      </c>
      <c r="U7" s="1">
        <f>D13/2</f>
        <v>4.625</v>
      </c>
    </row>
    <row r="9" spans="2:21" x14ac:dyDescent="0.35">
      <c r="B9" s="1" t="s">
        <v>3</v>
      </c>
      <c r="C9" s="1">
        <f>C7^2/(4*F7)</f>
        <v>77.837837837837839</v>
      </c>
      <c r="D9" s="1">
        <f>D7^2/(4*F7)</f>
        <v>19.45945945945946</v>
      </c>
      <c r="E9" s="1" t="s">
        <v>8</v>
      </c>
      <c r="F9" s="1">
        <v>150</v>
      </c>
      <c r="S9" s="1">
        <v>0</v>
      </c>
      <c r="T9" s="1">
        <f>-U9</f>
        <v>-4.8</v>
      </c>
      <c r="U9" s="1">
        <f>D7/2</f>
        <v>4.8</v>
      </c>
    </row>
    <row r="10" spans="2:21" x14ac:dyDescent="0.35">
      <c r="L10" s="1" t="s">
        <v>17</v>
      </c>
      <c r="S10" s="1">
        <f>-J12</f>
        <v>-19.45945945945946</v>
      </c>
      <c r="T10" s="1">
        <f>-U10</f>
        <v>-1.224</v>
      </c>
      <c r="U10" s="1">
        <f>E12/2</f>
        <v>1.224</v>
      </c>
    </row>
    <row r="11" spans="2:21" x14ac:dyDescent="0.35">
      <c r="H11" s="1" t="s">
        <v>15</v>
      </c>
      <c r="I11" s="1">
        <f>Focusing!G6</f>
        <v>100</v>
      </c>
      <c r="J11" s="1">
        <f>IF(I11&lt;C9,I11,C9)</f>
        <v>77.837837837837839</v>
      </c>
      <c r="L11" s="1">
        <f>J11/C9</f>
        <v>1</v>
      </c>
      <c r="M11" s="1">
        <f>F9/J11</f>
        <v>1.9270833333333333</v>
      </c>
      <c r="S11" s="1">
        <f>-F9</f>
        <v>-150</v>
      </c>
      <c r="T11" s="1">
        <f>-U11</f>
        <v>-9.25</v>
      </c>
      <c r="U11" s="1">
        <f>E13/2</f>
        <v>9.25</v>
      </c>
    </row>
    <row r="12" spans="2:21" x14ac:dyDescent="0.35">
      <c r="B12" s="1" t="s">
        <v>7</v>
      </c>
      <c r="D12" s="1">
        <f>1.02*F7*J11/C7</f>
        <v>4.8959999999999999</v>
      </c>
      <c r="E12" s="1">
        <f>1.02*F7*J12/D7</f>
        <v>2.448</v>
      </c>
      <c r="H12" s="1" t="s">
        <v>16</v>
      </c>
      <c r="I12" s="1">
        <f>Focusing!K6</f>
        <v>100</v>
      </c>
      <c r="J12" s="1">
        <f>IF(I12&lt;D9,I12,D9)</f>
        <v>19.45945945945946</v>
      </c>
      <c r="L12" s="1">
        <f>J12/D9</f>
        <v>1</v>
      </c>
      <c r="M12" s="1">
        <f>F9/J12</f>
        <v>7.708333333333333</v>
      </c>
    </row>
    <row r="13" spans="2:21" x14ac:dyDescent="0.35">
      <c r="B13" s="1" t="s">
        <v>14</v>
      </c>
      <c r="D13" s="1">
        <f>M11*C7/4</f>
        <v>9.25</v>
      </c>
      <c r="E13" s="1">
        <f>M12*D7/4</f>
        <v>18.5</v>
      </c>
    </row>
    <row r="18" spans="2:6" x14ac:dyDescent="0.35">
      <c r="B18" s="1" t="s">
        <v>18</v>
      </c>
      <c r="C18" s="1">
        <v>5</v>
      </c>
      <c r="E18" s="1" t="s">
        <v>25</v>
      </c>
      <c r="F18" s="1">
        <f>(C24^2-C22^2)*(SIN(RADIANS(C20)))^2</f>
        <v>0.89374540056427854</v>
      </c>
    </row>
    <row r="19" spans="2:6" x14ac:dyDescent="0.35">
      <c r="E19" s="1" t="s">
        <v>26</v>
      </c>
      <c r="F19" s="1">
        <f>C24*C18*(COS(RADIANS(C20)))^2</f>
        <v>13.265509948218803</v>
      </c>
    </row>
    <row r="20" spans="2:6" x14ac:dyDescent="0.35">
      <c r="B20" s="1" t="s">
        <v>21</v>
      </c>
      <c r="C20" s="1">
        <v>25</v>
      </c>
    </row>
    <row r="22" spans="2:6" x14ac:dyDescent="0.35">
      <c r="B22" s="1" t="s">
        <v>22</v>
      </c>
      <c r="C22" s="1">
        <v>2.33</v>
      </c>
    </row>
    <row r="24" spans="2:6" x14ac:dyDescent="0.35">
      <c r="B24" s="1" t="s">
        <v>23</v>
      </c>
      <c r="C24" s="1">
        <v>3.23</v>
      </c>
    </row>
    <row r="26" spans="2:6" x14ac:dyDescent="0.35">
      <c r="B26" s="1" t="s">
        <v>0</v>
      </c>
      <c r="C26" s="1">
        <v>0.6</v>
      </c>
    </row>
    <row r="28" spans="2:6" x14ac:dyDescent="0.35">
      <c r="B28" s="1" t="s">
        <v>1</v>
      </c>
      <c r="C28" s="1">
        <v>16</v>
      </c>
    </row>
    <row r="30" spans="2:6" x14ac:dyDescent="0.35">
      <c r="B30" s="1" t="s">
        <v>27</v>
      </c>
      <c r="C30" s="1">
        <f>C28*C26</f>
        <v>9.6</v>
      </c>
    </row>
    <row r="32" spans="2:6" x14ac:dyDescent="0.35">
      <c r="B32" s="1" t="s">
        <v>24</v>
      </c>
      <c r="C32" s="1">
        <f>((C30/2)^2)*F19/F18</f>
        <v>341.9736191246331</v>
      </c>
    </row>
  </sheetData>
  <sheetProtection algorithmName="SHA-512" hashValue="eopQeXojtGDd+hOB8LjfL+DYLISinSTNiDccPvF5nnIu6G4tNEPzrjOvI0eEN70CpJngsS8VMH8D1OtPaP4nmA==" saltValue="xwHZg+OYjcF58JabDrdqlA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8"/>
  <sheetViews>
    <sheetView showGridLines="0" tabSelected="1" zoomScale="150" zoomScaleNormal="150" workbookViewId="0">
      <selection activeCell="C4" sqref="C4"/>
    </sheetView>
  </sheetViews>
  <sheetFormatPr defaultRowHeight="14.5" x14ac:dyDescent="0.35"/>
  <cols>
    <col min="2" max="2" width="14.453125" customWidth="1"/>
    <col min="3" max="3" width="5.6328125" customWidth="1"/>
    <col min="4" max="4" width="0.6328125" customWidth="1"/>
    <col min="5" max="5" width="11.6328125" customWidth="1"/>
    <col min="6" max="6" width="0.54296875" customWidth="1"/>
    <col min="7" max="7" width="15.6328125" customWidth="1"/>
    <col min="8" max="8" width="0.90625" customWidth="1"/>
    <col min="9" max="9" width="11.6328125" customWidth="1"/>
    <col min="10" max="10" width="0.6328125" customWidth="1"/>
    <col min="11" max="11" width="15.6328125" customWidth="1"/>
  </cols>
  <sheetData>
    <row r="2" spans="2:11" ht="47" customHeight="1" x14ac:dyDescent="0.35">
      <c r="B2" s="18" t="s">
        <v>34</v>
      </c>
      <c r="C2" s="18"/>
      <c r="D2" s="18"/>
      <c r="E2" s="18"/>
      <c r="F2" s="18"/>
      <c r="G2" s="18"/>
      <c r="H2" s="18"/>
      <c r="I2" s="18"/>
    </row>
    <row r="3" spans="2:11" ht="15" thickBot="1" x14ac:dyDescent="0.4"/>
    <row r="4" spans="2:11" ht="15" thickBot="1" x14ac:dyDescent="0.4">
      <c r="B4" s="2" t="s">
        <v>28</v>
      </c>
      <c r="C4" s="10">
        <v>5</v>
      </c>
      <c r="E4" s="12" t="s">
        <v>19</v>
      </c>
      <c r="F4" s="13"/>
      <c r="G4" s="14"/>
      <c r="I4" s="15" t="s">
        <v>20</v>
      </c>
      <c r="J4" s="16"/>
      <c r="K4" s="17"/>
    </row>
    <row r="5" spans="2:11" ht="15" thickBot="1" x14ac:dyDescent="0.4">
      <c r="B5" s="3"/>
      <c r="C5" s="3"/>
      <c r="E5" s="4" t="s">
        <v>1</v>
      </c>
      <c r="F5" s="3"/>
      <c r="G5" s="4" t="s">
        <v>31</v>
      </c>
      <c r="I5" s="5" t="s">
        <v>1</v>
      </c>
      <c r="J5" s="3"/>
      <c r="K5" s="5" t="s">
        <v>31</v>
      </c>
    </row>
    <row r="6" spans="2:11" ht="15" thickBot="1" x14ac:dyDescent="0.4">
      <c r="B6" s="2" t="s">
        <v>29</v>
      </c>
      <c r="C6" s="10">
        <v>5.92</v>
      </c>
      <c r="E6" s="11">
        <v>32</v>
      </c>
      <c r="F6" s="3"/>
      <c r="G6" s="11">
        <v>100</v>
      </c>
      <c r="I6" s="11">
        <v>16</v>
      </c>
      <c r="J6" s="3"/>
      <c r="K6" s="11">
        <v>100</v>
      </c>
    </row>
    <row r="7" spans="2:11" ht="15" thickBot="1" x14ac:dyDescent="0.4">
      <c r="B7" s="3"/>
      <c r="C7" s="3"/>
      <c r="E7" s="6" t="s">
        <v>32</v>
      </c>
      <c r="F7" s="3"/>
      <c r="G7" s="6" t="s">
        <v>33</v>
      </c>
      <c r="I7" s="7" t="s">
        <v>32</v>
      </c>
      <c r="J7" s="3"/>
      <c r="K7" s="7" t="s">
        <v>33</v>
      </c>
    </row>
    <row r="8" spans="2:11" ht="15" thickBot="1" x14ac:dyDescent="0.4">
      <c r="B8" s="2" t="s">
        <v>30</v>
      </c>
      <c r="C8" s="10">
        <v>0.6</v>
      </c>
      <c r="E8" s="8">
        <f>'Data 1'!C9</f>
        <v>77.837837837837839</v>
      </c>
      <c r="F8" s="9"/>
      <c r="G8" s="8">
        <f>'Data 1'!D12</f>
        <v>4.8959999999999999</v>
      </c>
      <c r="I8" s="8">
        <f>'Data 1'!D9</f>
        <v>19.45945945945946</v>
      </c>
      <c r="J8" s="9"/>
      <c r="K8" s="8">
        <f>'Data 1'!E12</f>
        <v>2.448</v>
      </c>
    </row>
  </sheetData>
  <sheetProtection algorithmName="SHA-512" hashValue="gwVAaCT6qq0V+Y2pLSXvmF7Zb1QLiYo9g+b4BseHZ+k68tthtJ6EWeNShtH5vf2vbc+jTsm70nOqi1q4ATxznQ==" saltValue="TBkY/Vr541lxWSicUo304Q==" spinCount="100000" sheet="1" objects="1" scenarios="1" selectLockedCells="1"/>
  <mergeCells count="3">
    <mergeCell ref="E4:G4"/>
    <mergeCell ref="I4:K4"/>
    <mergeCell ref="B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1</vt:lpstr>
      <vt:lpstr>Focusing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G G</cp:lastModifiedBy>
  <dcterms:created xsi:type="dcterms:W3CDTF">2008-05-19T06:56:30Z</dcterms:created>
  <dcterms:modified xsi:type="dcterms:W3CDTF">2023-08-13T05:48:28Z</dcterms:modified>
</cp:coreProperties>
</file>