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"/>
    </mc:Choice>
  </mc:AlternateContent>
  <xr:revisionPtr revIDLastSave="95" documentId="8_{29CE6465-CA52-4EA9-A832-F13CF79C24AB}" xr6:coauthVersionLast="47" xr6:coauthVersionMax="47" xr10:uidLastSave="{47615ABC-A398-4AD3-A10C-1BA9706E939B}"/>
  <bookViews>
    <workbookView xWindow="-110" yWindow="-110" windowWidth="38620" windowHeight="21100" xr2:uid="{C284B338-57A1-415B-9D93-EFFAF37201E9}"/>
  </bookViews>
  <sheets>
    <sheet name="Vessel" sheetId="1" r:id="rId1"/>
  </sheets>
  <externalReferences>
    <externalReference r:id="rId2"/>
  </externalReferences>
  <definedNames>
    <definedName name="Fc">Vessel!$C$8</definedName>
    <definedName name="Ff">Vessel!$C$10</definedName>
    <definedName name="Fs">Vessel!$C$12</definedName>
    <definedName name="H">Vessel!$C$25</definedName>
    <definedName name="Pressure">Vessel!$C$3</definedName>
    <definedName name="_xlnm.Print_Area" localSheetId="0">Vessel!$A$1:$L$33</definedName>
    <definedName name="Volume">Vessel!$C$4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C84" i="1" s="1"/>
  <c r="D84" i="1" s="1"/>
  <c r="D82" i="1"/>
  <c r="C83" i="1" s="1"/>
  <c r="D81" i="1"/>
  <c r="C82" i="1" s="1"/>
  <c r="C81" i="1"/>
  <c r="D80" i="1"/>
  <c r="D71" i="1"/>
  <c r="C72" i="1" s="1"/>
  <c r="D70" i="1"/>
  <c r="C71" i="1" s="1"/>
  <c r="D69" i="1"/>
  <c r="C70" i="1" s="1"/>
  <c r="C69" i="1"/>
  <c r="D68" i="1"/>
  <c r="H66" i="1"/>
  <c r="C62" i="1"/>
  <c r="C63" i="1" s="1"/>
  <c r="C64" i="1" s="1"/>
  <c r="C56" i="1"/>
  <c r="C53" i="1"/>
  <c r="C54" i="1" s="1"/>
  <c r="D52" i="1"/>
  <c r="D51" i="1" s="1"/>
  <c r="C46" i="1"/>
  <c r="C10" i="1" s="1"/>
  <c r="C38" i="1"/>
  <c r="C8" i="1" s="1"/>
  <c r="C6" i="1"/>
  <c r="D50" i="1" l="1"/>
  <c r="D49" i="1"/>
  <c r="D53" i="1" l="1"/>
  <c r="D54" i="1" s="1"/>
  <c r="C66" i="1" s="1"/>
  <c r="C12" i="1" s="1"/>
  <c r="C26" i="1" s="1"/>
  <c r="C25" i="1" l="1"/>
  <c r="E69" i="1" s="1"/>
  <c r="C76" i="1"/>
  <c r="E71" i="1" l="1"/>
  <c r="E70" i="1"/>
  <c r="E68" i="1"/>
  <c r="E72" i="1"/>
  <c r="C74" i="1"/>
  <c r="F84" i="1" s="1"/>
  <c r="G82" i="1" l="1"/>
  <c r="F80" i="1"/>
  <c r="E80" i="1" s="1"/>
  <c r="F83" i="1"/>
  <c r="E83" i="1" s="1"/>
  <c r="H83" i="1" s="1"/>
  <c r="I83" i="1" s="1"/>
  <c r="G83" i="1"/>
  <c r="C28" i="1"/>
  <c r="G84" i="1"/>
  <c r="G81" i="1"/>
  <c r="G80" i="1"/>
  <c r="F81" i="1"/>
  <c r="E81" i="1" s="1"/>
  <c r="H81" i="1" s="1"/>
  <c r="I81" i="1" s="1"/>
  <c r="F82" i="1"/>
  <c r="E82" i="1" s="1"/>
  <c r="H82" i="1" s="1"/>
  <c r="I82" i="1" s="1"/>
  <c r="E84" i="1"/>
  <c r="H84" i="1" s="1"/>
  <c r="I84" i="1" s="1"/>
  <c r="G85" i="1" l="1"/>
  <c r="H80" i="1"/>
  <c r="I80" i="1" s="1"/>
  <c r="I85" i="1" s="1"/>
  <c r="E85" i="1"/>
  <c r="H85" i="1" l="1"/>
  <c r="H77" i="1" s="1"/>
  <c r="H79" i="1" s="1"/>
</calcChain>
</file>

<file path=xl/sharedStrings.xml><?xml version="1.0" encoding="utf-8"?>
<sst xmlns="http://schemas.openxmlformats.org/spreadsheetml/2006/main" count="67" uniqueCount="54">
  <si>
    <t>AS4343:2014 Pressure Equipment Hazard Level Calculator - Vessels</t>
  </si>
  <si>
    <t>Design Pressure MPa - P</t>
  </si>
  <si>
    <t>Volume Litres - V</t>
  </si>
  <si>
    <t>PV - MPa.L</t>
  </si>
  <si>
    <r>
      <t>Compressability - F</t>
    </r>
    <r>
      <rPr>
        <vertAlign val="subscript"/>
        <sz val="11"/>
        <color theme="1"/>
        <rFont val="Calibri"/>
        <family val="2"/>
        <scheme val="minor"/>
      </rPr>
      <t>c</t>
    </r>
  </si>
  <si>
    <r>
      <t>Contents - F</t>
    </r>
    <r>
      <rPr>
        <vertAlign val="subscript"/>
        <sz val="11"/>
        <color theme="1"/>
        <rFont val="Calibri"/>
        <family val="2"/>
        <scheme val="minor"/>
      </rPr>
      <t>f</t>
    </r>
  </si>
  <si>
    <r>
      <t>Service Factor - F</t>
    </r>
    <r>
      <rPr>
        <vertAlign val="subscript"/>
        <sz val="11"/>
        <color theme="1"/>
        <rFont val="Calibri"/>
        <family val="2"/>
        <scheme val="minor"/>
      </rPr>
      <t>s</t>
    </r>
  </si>
  <si>
    <t>Select Criteria</t>
  </si>
  <si>
    <t>AS4343 Reference</t>
  </si>
  <si>
    <t>2.25.a.i</t>
  </si>
  <si>
    <t>2.25.a.ii</t>
  </si>
  <si>
    <t>2.25.a.iii</t>
  </si>
  <si>
    <t xml:space="preserve"> </t>
  </si>
  <si>
    <t>2.25.a.iv</t>
  </si>
  <si>
    <t>2.25.c.i</t>
  </si>
  <si>
    <t>2.25.c.ii</t>
  </si>
  <si>
    <t>2.25.c.iii</t>
  </si>
  <si>
    <t>Hazard Level Value - H =</t>
  </si>
  <si>
    <r>
      <t>PVF</t>
    </r>
    <r>
      <rPr>
        <vertAlign val="subscript"/>
        <sz val="10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0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0"/>
        <color theme="1"/>
        <rFont val="Calibri"/>
        <family val="2"/>
        <scheme val="minor"/>
      </rPr>
      <t>s</t>
    </r>
  </si>
  <si>
    <t xml:space="preserve">Hazard Level </t>
  </si>
  <si>
    <t>Basic Calculator for Training Only - Always refer to AS4343 for specific requirements</t>
  </si>
  <si>
    <t>Created by: P.Grosser</t>
  </si>
  <si>
    <t>Liquid</t>
  </si>
  <si>
    <t>Gas</t>
  </si>
  <si>
    <t>Count</t>
  </si>
  <si>
    <t>Factor</t>
  </si>
  <si>
    <t>Harmful Liquid or Gas</t>
  </si>
  <si>
    <t>Very Harmful Liquid or Gas</t>
  </si>
  <si>
    <t>Lethal Liquid or Gas</t>
  </si>
  <si>
    <t>2.25a</t>
  </si>
  <si>
    <t>initial</t>
  </si>
  <si>
    <t>Fired Equipment</t>
  </si>
  <si>
    <t>Quick Actuating</t>
  </si>
  <si>
    <t>Major Hazard Facility</t>
  </si>
  <si>
    <t>Transportable</t>
  </si>
  <si>
    <t>2.25b</t>
  </si>
  <si>
    <t>Pressure &gt; 50Mpa</t>
  </si>
  <si>
    <t>2.25c</t>
  </si>
  <si>
    <t>Remote Area</t>
  </si>
  <si>
    <t>Burried Or Bunkered</t>
  </si>
  <si>
    <t>Membrane Stress</t>
  </si>
  <si>
    <t>Initial Factor</t>
  </si>
  <si>
    <t>Fired Factor</t>
  </si>
  <si>
    <t>Fs Combo</t>
  </si>
  <si>
    <t>E</t>
  </si>
  <si>
    <t>D</t>
  </si>
  <si>
    <t>C</t>
  </si>
  <si>
    <t>B</t>
  </si>
  <si>
    <t>A</t>
  </si>
  <si>
    <t>Z</t>
  </si>
  <si>
    <t>Rating</t>
  </si>
  <si>
    <t>Non-Harmful Liquid</t>
  </si>
  <si>
    <t>Non-Harmful Gas</t>
  </si>
  <si>
    <t>Note: Pressure equipment with PV &lt; 100 000 MPa.L (before multiplying factors are applied) with non-harmful liquid at a temperature above 0°C but not exceeding 65°C shall be classified as Hazard Level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</si>
</sst>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0" fillId="0" borderId="4" xfId="0" applyBorder="1" applyProtection="1"/>
    <xf numFmtId="0" fontId="3" fillId="0" borderId="0" xfId="0" applyFont="1" applyAlignment="1" applyProtection="1">
      <alignment vertical="center"/>
    </xf>
    <xf numFmtId="0" fontId="0" fillId="0" borderId="5" xfId="0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13" xfId="0" applyBorder="1" applyProtection="1"/>
    <xf numFmtId="2" fontId="0" fillId="0" borderId="11" xfId="0" applyNumberFormat="1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5" fontId="0" fillId="0" borderId="9" xfId="0" applyNumberForma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wrapText="1"/>
    </xf>
    <xf numFmtId="0" fontId="8" fillId="0" borderId="12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200" b="1"/>
              <a:t>Hazard</a:t>
            </a:r>
            <a:r>
              <a:rPr lang="en-AU" sz="1200" b="1" baseline="0"/>
              <a:t> Level</a:t>
            </a:r>
            <a:endParaRPr lang="en-AU" sz="1200" b="1"/>
          </a:p>
        </c:rich>
      </c:tx>
      <c:layout>
        <c:manualLayout>
          <c:xMode val="edge"/>
          <c:yMode val="edge"/>
          <c:x val="0.40515759225167308"/>
          <c:y val="2.9195590224488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69912705350524"/>
          <c:y val="0.13794692844941703"/>
          <c:w val="0.47363788768899723"/>
          <c:h val="0.862053071550582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C-489F-A12F-E34FC2CD9A6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2C-489F-A12F-E34FC2CD9A6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C-489F-A12F-E34FC2CD9A6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C-489F-A12F-E34FC2CD9A6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2C-489F-A12F-E34FC2CD9A61}"/>
              </c:ext>
            </c:extLst>
          </c:dPt>
          <c:dPt>
            <c:idx val="5"/>
            <c:bubble3D val="0"/>
            <c:explosion val="29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2C-489F-A12F-E34FC2CD9A61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Vessel!$I$68:$I$72</c:f>
              <c:strCache>
                <c:ptCount val="5"/>
                <c:pt idx="0">
                  <c:v>E</c:v>
                </c:pt>
                <c:pt idx="1">
                  <c:v>D</c:v>
                </c:pt>
                <c:pt idx="2">
                  <c:v>C</c:v>
                </c:pt>
                <c:pt idx="3">
                  <c:v>B</c:v>
                </c:pt>
                <c:pt idx="4">
                  <c:v>A</c:v>
                </c:pt>
              </c:strCache>
            </c:strRef>
          </c:cat>
          <c:val>
            <c:numRef>
              <c:f>Vessel!$H$68:$H$73</c:f>
              <c:numCache>
                <c:formatCode>General</c:formatCode>
                <c:ptCount val="6"/>
                <c:pt idx="0">
                  <c:v>8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2C-489F-A12F-E34FC2CD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1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32C-489F-A12F-E34FC2CD9A6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32C-489F-A12F-E34FC2CD9A61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32C-489F-A12F-E34FC2CD9A61}"/>
              </c:ext>
            </c:extLst>
          </c:dPt>
          <c:val>
            <c:numRef>
              <c:f>Vessel!$H$77:$H$79</c:f>
              <c:numCache>
                <c:formatCode>General</c:formatCode>
                <c:ptCount val="3"/>
                <c:pt idx="0">
                  <c:v>36.444444444444443</c:v>
                </c:pt>
                <c:pt idx="1">
                  <c:v>2</c:v>
                </c:pt>
                <c:pt idx="2">
                  <c:v>161.55555555555554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32C-489F-A12F-E34FC2CD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C$49" lockText="1" noThreeD="1"/>
</file>

<file path=xl/ctrlProps/ctrlProp2.xml><?xml version="1.0" encoding="utf-8"?>
<formControlPr xmlns="http://schemas.microsoft.com/office/spreadsheetml/2009/9/main" objectType="CheckBox" fmlaLink="$C$50" lockText="1" noThreeD="1"/>
</file>

<file path=xl/ctrlProps/ctrlProp3.xml><?xml version="1.0" encoding="utf-8"?>
<formControlPr xmlns="http://schemas.microsoft.com/office/spreadsheetml/2009/9/main" objectType="CheckBox" fmlaLink="$C$51" lockText="1" noThreeD="1"/>
</file>

<file path=xl/ctrlProps/ctrlProp4.xml><?xml version="1.0" encoding="utf-8"?>
<formControlPr xmlns="http://schemas.microsoft.com/office/spreadsheetml/2009/9/main" objectType="CheckBox" fmlaLink="$C$52" lockText="1" noThreeD="1"/>
</file>

<file path=xl/ctrlProps/ctrlProp5.xml><?xml version="1.0" encoding="utf-8"?>
<formControlPr xmlns="http://schemas.microsoft.com/office/spreadsheetml/2009/9/main" objectType="CheckBox" fmlaLink="$C$59" lockText="1" noThreeD="1"/>
</file>

<file path=xl/ctrlProps/ctrlProp6.xml><?xml version="1.0" encoding="utf-8"?>
<formControlPr xmlns="http://schemas.microsoft.com/office/spreadsheetml/2009/9/main" objectType="CheckBox" fmlaLink="$C$60" lockText="1" noThreeD="1"/>
</file>

<file path=xl/ctrlProps/ctrlProp7.xml><?xml version="1.0" encoding="utf-8"?>
<formControlPr xmlns="http://schemas.microsoft.com/office/spreadsheetml/2009/9/main" objectType="CheckBox" fmlaLink="$C$61" lockText="1" noThreeD="1"/>
</file>

<file path=xl/ctrlProps/ctrlProp8.xml><?xml version="1.0" encoding="utf-8"?>
<formControlPr xmlns="http://schemas.microsoft.com/office/spreadsheetml/2009/9/main" objectType="Drop" dropStyle="combo" dx="16" fmlaLink="$C$45" fmlaRange="$B$40:$B$44" noThreeD="1" sel="2" val="0"/>
</file>

<file path=xl/ctrlProps/ctrlProp9.xml><?xml version="1.0" encoding="utf-8"?>
<formControlPr xmlns="http://schemas.microsoft.com/office/spreadsheetml/2009/9/main" objectType="Drop" dropStyle="combo" dx="16" fmlaLink="$C$37" fmlaRange="$B$35:$B$36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580161</xdr:colOff>
      <xdr:row>20</xdr:row>
      <xdr:rowOff>117231</xdr:rowOff>
    </xdr:from>
    <xdr:to>
      <xdr:col>7</xdr:col>
      <xdr:colOff>836601</xdr:colOff>
      <xdr:row>32</xdr:row>
      <xdr:rowOff>29308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31E0C1-D153-4EDD-8F30-FFDA2074A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35214</xdr:colOff>
          <xdr:row>11</xdr:row>
          <xdr:rowOff>163368</xdr:rowOff>
        </xdr:from>
        <xdr:to>
          <xdr:col>6</xdr:col>
          <xdr:colOff>326737</xdr:colOff>
          <xdr:row>13</xdr:row>
          <xdr:rowOff>32327</xdr:rowOff>
        </xdr:to>
        <xdr:sp macro="" textlink="">
          <xdr:nvSpPr>
            <xdr:cNvPr id="1025" name="Check Box 1" descr="Fired Equip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A7BC080-CFAD-4CE8-9D56-315957A82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Fired Equipment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40987</xdr:colOff>
          <xdr:row>12</xdr:row>
          <xdr:rowOff>177799</xdr:rowOff>
        </xdr:from>
        <xdr:to>
          <xdr:col>6</xdr:col>
          <xdr:colOff>332510</xdr:colOff>
          <xdr:row>13</xdr:row>
          <xdr:rowOff>184149</xdr:rowOff>
        </xdr:to>
        <xdr:sp macro="" textlink="">
          <xdr:nvSpPr>
            <xdr:cNvPr id="1026" name="Check Box 2" descr="Fired Equipmen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04F189B-D5BB-4559-920A-CD48B257D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Quick Actuating Closures or Doors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28864</xdr:colOff>
          <xdr:row>14</xdr:row>
          <xdr:rowOff>17318</xdr:rowOff>
        </xdr:from>
        <xdr:to>
          <xdr:col>6</xdr:col>
          <xdr:colOff>320387</xdr:colOff>
          <xdr:row>15</xdr:row>
          <xdr:rowOff>16741</xdr:rowOff>
        </xdr:to>
        <xdr:sp macro="" textlink="">
          <xdr:nvSpPr>
            <xdr:cNvPr id="1027" name="Check Box 3" descr="Fired Equipmen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561B6E6-A696-4D04-AF83-155EDF82A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Located Major Hazard Facility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35214</xdr:colOff>
          <xdr:row>14</xdr:row>
          <xdr:rowOff>157018</xdr:rowOff>
        </xdr:from>
        <xdr:to>
          <xdr:col>7</xdr:col>
          <xdr:colOff>161637</xdr:colOff>
          <xdr:row>16</xdr:row>
          <xdr:rowOff>93518</xdr:rowOff>
        </xdr:to>
        <xdr:sp macro="" textlink="">
          <xdr:nvSpPr>
            <xdr:cNvPr id="1028" name="Check Box 4" descr="Fired Equipment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9097E77-EA4C-4FB5-9312-7D1EB5250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Road Tanker or Transportable Vesel, Volume &gt; 200L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35214</xdr:colOff>
          <xdr:row>17</xdr:row>
          <xdr:rowOff>16740</xdr:rowOff>
        </xdr:from>
        <xdr:to>
          <xdr:col>6</xdr:col>
          <xdr:colOff>326737</xdr:colOff>
          <xdr:row>18</xdr:row>
          <xdr:rowOff>42717</xdr:rowOff>
        </xdr:to>
        <xdr:sp macro="" textlink="">
          <xdr:nvSpPr>
            <xdr:cNvPr id="1029" name="Check Box 5" descr="Fired Equipment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A0C9643-944B-49D8-8CEB-DBB90206F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Remote Location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35214</xdr:colOff>
          <xdr:row>18</xdr:row>
          <xdr:rowOff>10391</xdr:rowOff>
        </xdr:from>
        <xdr:to>
          <xdr:col>6</xdr:col>
          <xdr:colOff>326737</xdr:colOff>
          <xdr:row>19</xdr:row>
          <xdr:rowOff>23668</xdr:rowOff>
        </xdr:to>
        <xdr:sp macro="" textlink="">
          <xdr:nvSpPr>
            <xdr:cNvPr id="1030" name="Check Box 6" descr="Fired Equipment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F8FF41F-F6D5-4544-8840-D43BD2164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Burried, Bunkered or Safeguarded Location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35214</xdr:colOff>
          <xdr:row>19</xdr:row>
          <xdr:rowOff>16741</xdr:rowOff>
        </xdr:from>
        <xdr:to>
          <xdr:col>6</xdr:col>
          <xdr:colOff>326737</xdr:colOff>
          <xdr:row>20</xdr:row>
          <xdr:rowOff>23669</xdr:rowOff>
        </xdr:to>
        <xdr:sp macro="" textlink="">
          <xdr:nvSpPr>
            <xdr:cNvPr id="1031" name="Check Box 7" descr="Fired Equipment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8B96CC4-B49C-4857-B430-54C122F71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Maximum Membrane stress compliance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9</xdr:row>
          <xdr:rowOff>6350</xdr:rowOff>
        </xdr:from>
        <xdr:to>
          <xdr:col>5</xdr:col>
          <xdr:colOff>603250</xdr:colOff>
          <xdr:row>9</xdr:row>
          <xdr:rowOff>228600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09D0382-7BEB-47F8-9FA2-7A3803C40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7</xdr:row>
          <xdr:rowOff>25400</xdr:rowOff>
        </xdr:from>
        <xdr:to>
          <xdr:col>5</xdr:col>
          <xdr:colOff>603250</xdr:colOff>
          <xdr:row>7</xdr:row>
          <xdr:rowOff>228600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BF44D65-47E1-4E27-92B6-5D9170382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7</xdr:col>
      <xdr:colOff>243873</xdr:colOff>
      <xdr:row>21</xdr:row>
      <xdr:rowOff>66089</xdr:rowOff>
    </xdr:from>
    <xdr:to>
      <xdr:col>10</xdr:col>
      <xdr:colOff>369826</xdr:colOff>
      <xdr:row>28</xdr:row>
      <xdr:rowOff>152465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AB6D37-60F0-4DA5-8255-60168773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7423" y="4415839"/>
          <a:ext cx="2564353" cy="1496075"/>
        </a:xfrm>
        <a:prstGeom prst="rect">
          <a:avLst/>
        </a:prstGeom>
      </xdr:spPr>
    </xdr:pic>
    <xdr:clientData/>
  </xdr:twoCellAnchor>
  <xdr:twoCellAnchor editAs="oneCell">
    <xdr:from>
      <xdr:col>9</xdr:col>
      <xdr:colOff>225136</xdr:colOff>
      <xdr:row>0</xdr:row>
      <xdr:rowOff>63500</xdr:rowOff>
    </xdr:from>
    <xdr:to>
      <xdr:col>11</xdr:col>
      <xdr:colOff>300181</xdr:colOff>
      <xdr:row>2</xdr:row>
      <xdr:rowOff>226484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1E317-3A70-4DEF-8070-321D31A1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486" y="63500"/>
          <a:ext cx="1294245" cy="702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vel3ndtcomau-my.sharepoint.com/personal/paulgrosser_level3ndt_com_au/Documents/Master%20PG%20Data/COURSES/SPECIFIC%20COURSES/PVI/PVI%20Course/ATTAR%20Hazard%20Levels%20AS4343.xlsm" TargetMode="External"/><Relationship Id="rId1" Type="http://schemas.openxmlformats.org/officeDocument/2006/relationships/externalLinkPath" Target="/personal/paulgrosser_level3ndt_com_au/Documents/Master%20PG%20Data/COURSES/SPECIFIC%20COURSES/PVI/PVI%20Course/ATTAR%20Hazard%20Levels%20AS434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ping"/>
      <sheetName val="a"/>
      <sheetName val="Vessel"/>
      <sheetName val="Sheet2"/>
    </sheetNames>
    <sheetDataSet>
      <sheetData sheetId="0" refreshError="1"/>
      <sheetData sheetId="1" refreshError="1"/>
      <sheetData sheetId="2">
        <row r="68">
          <cell r="H68">
            <v>8</v>
          </cell>
          <cell r="I68" t="str">
            <v>E</v>
          </cell>
        </row>
        <row r="69">
          <cell r="H69">
            <v>20</v>
          </cell>
          <cell r="I69" t="str">
            <v>D</v>
          </cell>
        </row>
        <row r="70">
          <cell r="H70">
            <v>20</v>
          </cell>
          <cell r="I70" t="str">
            <v>C</v>
          </cell>
        </row>
        <row r="71">
          <cell r="H71">
            <v>25</v>
          </cell>
          <cell r="I71" t="str">
            <v>B</v>
          </cell>
        </row>
        <row r="72">
          <cell r="H72">
            <v>30</v>
          </cell>
          <cell r="I72" t="str">
            <v>A</v>
          </cell>
        </row>
        <row r="73">
          <cell r="H73">
            <v>100</v>
          </cell>
        </row>
        <row r="77">
          <cell r="H77">
            <v>36.444444444444443</v>
          </cell>
        </row>
        <row r="78">
          <cell r="H78">
            <v>2</v>
          </cell>
        </row>
        <row r="79">
          <cell r="H79">
            <v>161.55555555555554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142F-B30F-49B6-8C7F-0270C416A6BE}">
  <sheetPr codeName="Sheet1"/>
  <dimension ref="A1:W118"/>
  <sheetViews>
    <sheetView showGridLines="0" tabSelected="1" zoomScale="110" zoomScaleNormal="110" zoomScaleSheetLayoutView="140" workbookViewId="0">
      <selection activeCell="C3" sqref="C3"/>
    </sheetView>
  </sheetViews>
  <sheetFormatPr defaultRowHeight="14.5" x14ac:dyDescent="0.35"/>
  <cols>
    <col min="1" max="1" width="3.08984375" style="11" customWidth="1"/>
    <col min="2" max="2" width="23.54296875" style="11" customWidth="1"/>
    <col min="3" max="3" width="15.54296875" style="17" customWidth="1"/>
    <col min="4" max="4" width="11" style="11" bestFit="1" customWidth="1"/>
    <col min="5" max="7" width="8.7265625" style="11"/>
    <col min="8" max="8" width="17.453125" style="17" customWidth="1"/>
    <col min="9" max="16384" width="8.7265625" style="11"/>
  </cols>
  <sheetData>
    <row r="1" spans="1:12" ht="35.25" customHeight="1" x14ac:dyDescent="0.35">
      <c r="A1" s="8"/>
      <c r="B1" s="55" t="s">
        <v>0</v>
      </c>
      <c r="C1" s="55"/>
      <c r="D1" s="55"/>
      <c r="E1" s="55"/>
      <c r="F1" s="55"/>
      <c r="G1" s="55"/>
      <c r="H1" s="55"/>
      <c r="I1" s="55"/>
      <c r="J1" s="9"/>
      <c r="K1" s="9"/>
      <c r="L1" s="10"/>
    </row>
    <row r="2" spans="1:12" ht="7.5" customHeight="1" thickBot="1" x14ac:dyDescent="0.4">
      <c r="A2" s="12"/>
      <c r="B2" s="13"/>
      <c r="C2" s="13"/>
      <c r="D2" s="13"/>
      <c r="E2" s="13"/>
      <c r="F2" s="13"/>
      <c r="G2" s="13"/>
      <c r="H2" s="13"/>
      <c r="I2" s="13"/>
      <c r="L2" s="14"/>
    </row>
    <row r="3" spans="1:12" ht="20.25" customHeight="1" x14ac:dyDescent="0.35">
      <c r="A3" s="12"/>
      <c r="B3" s="15" t="s">
        <v>1</v>
      </c>
      <c r="C3" s="1">
        <v>1.25</v>
      </c>
      <c r="L3" s="14"/>
    </row>
    <row r="4" spans="1:12" ht="19.5" customHeight="1" thickBot="1" x14ac:dyDescent="0.4">
      <c r="A4" s="12"/>
      <c r="B4" s="18" t="s">
        <v>2</v>
      </c>
      <c r="C4" s="2">
        <v>600</v>
      </c>
      <c r="L4" s="14"/>
    </row>
    <row r="5" spans="1:12" ht="10.5" customHeight="1" thickBot="1" x14ac:dyDescent="0.4">
      <c r="A5" s="12"/>
      <c r="B5" s="17"/>
      <c r="L5" s="14"/>
    </row>
    <row r="6" spans="1:12" ht="26.5" customHeight="1" thickBot="1" x14ac:dyDescent="0.4">
      <c r="A6" s="12"/>
      <c r="B6" s="19" t="s">
        <v>3</v>
      </c>
      <c r="C6" s="20">
        <f>Pressure*Volume</f>
        <v>750</v>
      </c>
      <c r="D6" s="53" t="s">
        <v>53</v>
      </c>
      <c r="E6" s="54"/>
      <c r="F6" s="54"/>
      <c r="G6" s="54"/>
      <c r="H6" s="54"/>
      <c r="I6" s="54"/>
      <c r="J6" s="54"/>
      <c r="K6" s="54"/>
      <c r="L6" s="52"/>
    </row>
    <row r="7" spans="1:12" ht="11.25" customHeight="1" thickBot="1" x14ac:dyDescent="0.4">
      <c r="A7" s="12"/>
      <c r="B7" s="17"/>
      <c r="L7" s="14"/>
    </row>
    <row r="8" spans="1:12" ht="19.5" customHeight="1" thickBot="1" x14ac:dyDescent="0.4">
      <c r="A8" s="12"/>
      <c r="B8" s="19" t="s">
        <v>4</v>
      </c>
      <c r="C8" s="20">
        <f>C38</f>
        <v>10</v>
      </c>
      <c r="D8" s="21"/>
      <c r="E8" s="21"/>
      <c r="F8" s="22"/>
      <c r="L8" s="14"/>
    </row>
    <row r="9" spans="1:12" ht="11.25" customHeight="1" thickBot="1" x14ac:dyDescent="0.4">
      <c r="A9" s="12"/>
      <c r="B9" s="17"/>
      <c r="L9" s="14"/>
    </row>
    <row r="10" spans="1:12" ht="19.5" customHeight="1" thickBot="1" x14ac:dyDescent="0.4">
      <c r="A10" s="12"/>
      <c r="B10" s="19" t="s">
        <v>5</v>
      </c>
      <c r="C10" s="23">
        <f>C46</f>
        <v>1</v>
      </c>
      <c r="D10" s="21"/>
      <c r="E10" s="21"/>
      <c r="F10" s="22"/>
      <c r="L10" s="14"/>
    </row>
    <row r="11" spans="1:12" ht="10.5" customHeight="1" thickBot="1" x14ac:dyDescent="0.4">
      <c r="A11" s="12"/>
      <c r="B11" s="17"/>
      <c r="L11" s="14"/>
    </row>
    <row r="12" spans="1:12" ht="17" thickBot="1" x14ac:dyDescent="0.4">
      <c r="A12" s="12"/>
      <c r="B12" s="19" t="s">
        <v>6</v>
      </c>
      <c r="C12" s="24">
        <f>C66</f>
        <v>1</v>
      </c>
      <c r="D12" s="25" t="s">
        <v>7</v>
      </c>
      <c r="E12" s="26"/>
      <c r="F12" s="26"/>
      <c r="G12" s="26"/>
      <c r="H12" s="27" t="s">
        <v>8</v>
      </c>
      <c r="L12" s="14"/>
    </row>
    <row r="13" spans="1:12" x14ac:dyDescent="0.35">
      <c r="A13" s="12"/>
      <c r="B13" s="17"/>
      <c r="D13" s="8"/>
      <c r="E13" s="9"/>
      <c r="F13" s="9"/>
      <c r="G13" s="9"/>
      <c r="H13" s="28" t="s">
        <v>9</v>
      </c>
      <c r="L13" s="14"/>
    </row>
    <row r="14" spans="1:12" x14ac:dyDescent="0.35">
      <c r="A14" s="12"/>
      <c r="B14" s="17"/>
      <c r="D14" s="12"/>
      <c r="H14" s="29" t="s">
        <v>10</v>
      </c>
      <c r="L14" s="14"/>
    </row>
    <row r="15" spans="1:12" x14ac:dyDescent="0.35">
      <c r="A15" s="12"/>
      <c r="B15" s="17"/>
      <c r="D15" s="12"/>
      <c r="H15" s="29" t="s">
        <v>11</v>
      </c>
      <c r="L15" s="14"/>
    </row>
    <row r="16" spans="1:12" x14ac:dyDescent="0.35">
      <c r="A16" s="12"/>
      <c r="B16" s="17"/>
      <c r="C16" s="17" t="s">
        <v>12</v>
      </c>
      <c r="D16" s="12"/>
      <c r="H16" s="29" t="s">
        <v>13</v>
      </c>
      <c r="L16" s="14"/>
    </row>
    <row r="17" spans="1:12" x14ac:dyDescent="0.35">
      <c r="A17" s="12"/>
      <c r="B17" s="17"/>
      <c r="D17" s="12"/>
      <c r="H17" s="29"/>
      <c r="L17" s="14"/>
    </row>
    <row r="18" spans="1:12" x14ac:dyDescent="0.35">
      <c r="A18" s="12"/>
      <c r="B18" s="17"/>
      <c r="D18" s="12"/>
      <c r="H18" s="29" t="s">
        <v>14</v>
      </c>
      <c r="L18" s="14"/>
    </row>
    <row r="19" spans="1:12" x14ac:dyDescent="0.35">
      <c r="A19" s="12"/>
      <c r="B19" s="17"/>
      <c r="D19" s="30"/>
      <c r="E19" s="31"/>
      <c r="F19" s="31"/>
      <c r="G19" s="31"/>
      <c r="H19" s="29" t="s">
        <v>15</v>
      </c>
      <c r="L19" s="14"/>
    </row>
    <row r="20" spans="1:12" ht="15" thickBot="1" x14ac:dyDescent="0.4">
      <c r="A20" s="12"/>
      <c r="B20" s="17"/>
      <c r="D20" s="32"/>
      <c r="E20" s="33"/>
      <c r="F20" s="33"/>
      <c r="G20" s="33"/>
      <c r="H20" s="34" t="s">
        <v>16</v>
      </c>
      <c r="L20" s="14"/>
    </row>
    <row r="21" spans="1:12" ht="9.75" customHeight="1" x14ac:dyDescent="0.35">
      <c r="A21" s="12"/>
      <c r="B21" s="17"/>
      <c r="L21" s="14"/>
    </row>
    <row r="22" spans="1:12" x14ac:dyDescent="0.35">
      <c r="A22" s="12"/>
      <c r="B22" s="17"/>
      <c r="L22" s="14"/>
    </row>
    <row r="23" spans="1:12" ht="15" thickBot="1" x14ac:dyDescent="0.4">
      <c r="A23" s="12"/>
      <c r="B23" s="17"/>
      <c r="L23" s="14"/>
    </row>
    <row r="24" spans="1:12" ht="15" x14ac:dyDescent="0.35">
      <c r="A24" s="12"/>
      <c r="B24" s="15" t="s">
        <v>17</v>
      </c>
      <c r="C24" s="16" t="s">
        <v>18</v>
      </c>
      <c r="L24" s="14"/>
    </row>
    <row r="25" spans="1:12" ht="15" thickBot="1" x14ac:dyDescent="0.4">
      <c r="A25" s="12"/>
      <c r="B25" s="18" t="s">
        <v>17</v>
      </c>
      <c r="C25" s="35">
        <f>Volume*Pressure*Fc*Ff*Fs</f>
        <v>7500</v>
      </c>
      <c r="L25" s="14"/>
    </row>
    <row r="26" spans="1:12" ht="15" thickBot="1" x14ac:dyDescent="0.4">
      <c r="A26" s="12"/>
      <c r="B26" s="18" t="s">
        <v>17</v>
      </c>
      <c r="C26" s="36">
        <f>Volume*Pressure*Fc*Ff*Fs</f>
        <v>7500</v>
      </c>
      <c r="L26" s="14"/>
    </row>
    <row r="27" spans="1:12" ht="15" thickBot="1" x14ac:dyDescent="0.4">
      <c r="A27" s="12"/>
      <c r="L27" s="14"/>
    </row>
    <row r="28" spans="1:12" ht="21.5" thickBot="1" x14ac:dyDescent="0.4">
      <c r="A28" s="12"/>
      <c r="B28" s="37" t="s">
        <v>19</v>
      </c>
      <c r="C28" s="38" t="str">
        <f>C74</f>
        <v>C</v>
      </c>
      <c r="L28" s="14"/>
    </row>
    <row r="29" spans="1:12" x14ac:dyDescent="0.35">
      <c r="A29" s="12"/>
      <c r="C29" s="39"/>
      <c r="L29" s="14"/>
    </row>
    <row r="30" spans="1:12" x14ac:dyDescent="0.35">
      <c r="A30" s="12"/>
      <c r="C30" s="39"/>
      <c r="L30" s="14"/>
    </row>
    <row r="31" spans="1:12" x14ac:dyDescent="0.35">
      <c r="A31" s="12"/>
      <c r="L31" s="14"/>
    </row>
    <row r="32" spans="1:12" x14ac:dyDescent="0.35">
      <c r="A32" s="12"/>
      <c r="L32" s="14"/>
    </row>
    <row r="33" spans="1:23" ht="15" thickBot="1" x14ac:dyDescent="0.4">
      <c r="A33" s="40" t="s">
        <v>20</v>
      </c>
      <c r="B33" s="41"/>
      <c r="C33" s="41"/>
      <c r="D33" s="41"/>
      <c r="E33" s="41"/>
      <c r="F33" s="41"/>
      <c r="G33" s="41"/>
      <c r="H33" s="41"/>
      <c r="I33" s="42" t="s">
        <v>21</v>
      </c>
      <c r="J33" s="42"/>
      <c r="K33" s="42"/>
      <c r="L33" s="43"/>
    </row>
    <row r="34" spans="1:23" x14ac:dyDescent="0.35">
      <c r="A34" s="47"/>
      <c r="B34" s="47"/>
      <c r="C34" s="48"/>
      <c r="D34" s="47"/>
      <c r="E34" s="47"/>
      <c r="F34" s="47"/>
      <c r="G34" s="47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44"/>
      <c r="S34" s="44"/>
      <c r="T34" s="44"/>
      <c r="U34" s="44"/>
      <c r="V34" s="44"/>
      <c r="W34" s="44"/>
    </row>
    <row r="35" spans="1:23" hidden="1" x14ac:dyDescent="0.35">
      <c r="A35" s="49"/>
      <c r="B35" s="3" t="s">
        <v>22</v>
      </c>
      <c r="C35" s="4"/>
      <c r="D35" s="3"/>
      <c r="E35" s="3"/>
      <c r="F35" s="3"/>
      <c r="G35" s="3"/>
      <c r="H35" s="4"/>
      <c r="I35" s="3"/>
      <c r="J35" s="3"/>
      <c r="K35" s="3"/>
      <c r="L35" s="3"/>
      <c r="M35" s="3"/>
      <c r="N35" s="3"/>
      <c r="O35" s="49"/>
      <c r="P35" s="49"/>
      <c r="Q35" s="49"/>
      <c r="R35" s="44"/>
      <c r="S35" s="44"/>
      <c r="T35" s="44"/>
      <c r="U35" s="44"/>
      <c r="V35" s="44"/>
      <c r="W35" s="44"/>
    </row>
    <row r="36" spans="1:23" hidden="1" x14ac:dyDescent="0.35">
      <c r="A36" s="49"/>
      <c r="B36" s="3" t="s">
        <v>23</v>
      </c>
      <c r="C36" s="4"/>
      <c r="D36" s="3"/>
      <c r="E36" s="3"/>
      <c r="F36" s="3"/>
      <c r="G36" s="3"/>
      <c r="H36" s="4"/>
      <c r="I36" s="3"/>
      <c r="J36" s="3"/>
      <c r="K36" s="3"/>
      <c r="L36" s="3"/>
      <c r="M36" s="3"/>
      <c r="N36" s="3"/>
      <c r="O36" s="49"/>
      <c r="P36" s="49"/>
      <c r="Q36" s="49"/>
      <c r="R36" s="44"/>
      <c r="S36" s="44"/>
      <c r="T36" s="44"/>
      <c r="U36" s="44"/>
      <c r="V36" s="44"/>
      <c r="W36" s="44"/>
    </row>
    <row r="37" spans="1:23" hidden="1" x14ac:dyDescent="0.35">
      <c r="A37" s="49"/>
      <c r="B37" s="5" t="s">
        <v>24</v>
      </c>
      <c r="C37" s="4">
        <v>2</v>
      </c>
      <c r="D37" s="3"/>
      <c r="E37" s="3"/>
      <c r="F37" s="3"/>
      <c r="G37" s="3"/>
      <c r="H37" s="4"/>
      <c r="I37" s="3"/>
      <c r="J37" s="3"/>
      <c r="K37" s="3"/>
      <c r="L37" s="3"/>
      <c r="M37" s="3"/>
      <c r="N37" s="3"/>
      <c r="O37" s="49"/>
      <c r="P37" s="49"/>
      <c r="Q37" s="49"/>
      <c r="R37" s="44"/>
      <c r="S37" s="44"/>
      <c r="T37" s="44"/>
      <c r="U37" s="44"/>
      <c r="V37" s="44"/>
      <c r="W37" s="44"/>
    </row>
    <row r="38" spans="1:23" hidden="1" x14ac:dyDescent="0.35">
      <c r="A38" s="49"/>
      <c r="B38" s="5" t="s">
        <v>25</v>
      </c>
      <c r="C38" s="4">
        <f>IF(C37=0,0,IF(C37=1,1,10))</f>
        <v>10</v>
      </c>
      <c r="D38" s="3"/>
      <c r="E38" s="3"/>
      <c r="F38" s="3"/>
      <c r="G38" s="3"/>
      <c r="H38" s="4"/>
      <c r="I38" s="3"/>
      <c r="J38" s="3"/>
      <c r="K38" s="3"/>
      <c r="L38" s="3"/>
      <c r="M38" s="3"/>
      <c r="N38" s="3"/>
      <c r="O38" s="49"/>
      <c r="P38" s="49"/>
      <c r="Q38" s="49"/>
      <c r="R38" s="44"/>
      <c r="S38" s="44"/>
      <c r="T38" s="44"/>
      <c r="U38" s="44"/>
      <c r="V38" s="44"/>
      <c r="W38" s="44"/>
    </row>
    <row r="39" spans="1:23" hidden="1" x14ac:dyDescent="0.35">
      <c r="A39" s="49"/>
      <c r="B39" s="5"/>
      <c r="C39" s="4"/>
      <c r="D39" s="3"/>
      <c r="E39" s="3"/>
      <c r="F39" s="3"/>
      <c r="G39" s="3"/>
      <c r="H39" s="4"/>
      <c r="I39" s="3"/>
      <c r="J39" s="3"/>
      <c r="K39" s="3"/>
      <c r="L39" s="3"/>
      <c r="M39" s="3"/>
      <c r="N39" s="3"/>
      <c r="O39" s="49"/>
      <c r="P39" s="49"/>
      <c r="Q39" s="49"/>
      <c r="R39" s="44"/>
      <c r="S39" s="44"/>
      <c r="T39" s="44"/>
      <c r="U39" s="44"/>
      <c r="V39" s="44"/>
      <c r="W39" s="44"/>
    </row>
    <row r="40" spans="1:23" hidden="1" x14ac:dyDescent="0.35">
      <c r="A40" s="49"/>
      <c r="B40" s="3" t="s">
        <v>51</v>
      </c>
      <c r="C40" s="4"/>
      <c r="D40" s="3"/>
      <c r="E40" s="3"/>
      <c r="F40" s="3"/>
      <c r="G40" s="3"/>
      <c r="H40" s="4"/>
      <c r="I40" s="3"/>
      <c r="J40" s="3"/>
      <c r="K40" s="3"/>
      <c r="L40" s="3"/>
      <c r="M40" s="3"/>
      <c r="N40" s="3"/>
      <c r="O40" s="49"/>
      <c r="P40" s="49"/>
      <c r="Q40" s="49"/>
      <c r="R40" s="44"/>
      <c r="S40" s="44"/>
      <c r="T40" s="44"/>
      <c r="U40" s="44"/>
      <c r="V40" s="44"/>
      <c r="W40" s="44"/>
    </row>
    <row r="41" spans="1:23" hidden="1" x14ac:dyDescent="0.35">
      <c r="A41" s="49"/>
      <c r="B41" s="3" t="s">
        <v>52</v>
      </c>
      <c r="C41" s="4"/>
      <c r="D41" s="3"/>
      <c r="E41" s="3"/>
      <c r="F41" s="3"/>
      <c r="G41" s="3"/>
      <c r="H41" s="4"/>
      <c r="I41" s="3"/>
      <c r="J41" s="3"/>
      <c r="K41" s="3"/>
      <c r="L41" s="3"/>
      <c r="M41" s="3"/>
      <c r="N41" s="3"/>
      <c r="O41" s="49"/>
      <c r="P41" s="49"/>
      <c r="Q41" s="49"/>
      <c r="R41" s="44"/>
      <c r="S41" s="44"/>
      <c r="T41" s="44"/>
      <c r="U41" s="44"/>
      <c r="V41" s="44"/>
      <c r="W41" s="44"/>
    </row>
    <row r="42" spans="1:23" hidden="1" x14ac:dyDescent="0.35">
      <c r="A42" s="49"/>
      <c r="B42" s="3" t="s">
        <v>26</v>
      </c>
      <c r="C42" s="4"/>
      <c r="D42" s="3"/>
      <c r="E42" s="3"/>
      <c r="F42" s="3"/>
      <c r="G42" s="3"/>
      <c r="H42" s="4"/>
      <c r="I42" s="3"/>
      <c r="J42" s="3"/>
      <c r="K42" s="3"/>
      <c r="L42" s="3"/>
      <c r="M42" s="3"/>
      <c r="N42" s="3"/>
      <c r="O42" s="49"/>
      <c r="P42" s="49"/>
      <c r="Q42" s="49"/>
      <c r="R42" s="44"/>
      <c r="S42" s="44"/>
      <c r="T42" s="44"/>
      <c r="U42" s="44"/>
      <c r="V42" s="44"/>
      <c r="W42" s="44"/>
    </row>
    <row r="43" spans="1:23" hidden="1" x14ac:dyDescent="0.35">
      <c r="A43" s="49"/>
      <c r="B43" s="3" t="s">
        <v>27</v>
      </c>
      <c r="C43" s="4"/>
      <c r="D43" s="3"/>
      <c r="E43" s="3"/>
      <c r="F43" s="3"/>
      <c r="G43" s="3"/>
      <c r="H43" s="4"/>
      <c r="I43" s="3"/>
      <c r="J43" s="3"/>
      <c r="K43" s="3"/>
      <c r="L43" s="3"/>
      <c r="M43" s="3"/>
      <c r="N43" s="3"/>
      <c r="O43" s="49"/>
      <c r="P43" s="49"/>
      <c r="Q43" s="49"/>
      <c r="R43" s="44"/>
      <c r="S43" s="44"/>
      <c r="T43" s="44"/>
      <c r="U43" s="44"/>
      <c r="V43" s="44"/>
      <c r="W43" s="44"/>
    </row>
    <row r="44" spans="1:23" hidden="1" x14ac:dyDescent="0.35">
      <c r="A44" s="49"/>
      <c r="B44" s="3" t="s">
        <v>28</v>
      </c>
      <c r="C44" s="4"/>
      <c r="D44" s="3"/>
      <c r="E44" s="3"/>
      <c r="F44" s="3"/>
      <c r="G44" s="3"/>
      <c r="H44" s="4"/>
      <c r="I44" s="3"/>
      <c r="J44" s="3"/>
      <c r="K44" s="3"/>
      <c r="L44" s="3"/>
      <c r="M44" s="3"/>
      <c r="N44" s="3"/>
      <c r="O44" s="49"/>
      <c r="P44" s="49"/>
      <c r="Q44" s="49"/>
      <c r="R44" s="44"/>
      <c r="S44" s="44"/>
      <c r="T44" s="44"/>
      <c r="U44" s="44"/>
      <c r="V44" s="44"/>
      <c r="W44" s="44"/>
    </row>
    <row r="45" spans="1:23" hidden="1" x14ac:dyDescent="0.35">
      <c r="A45" s="49"/>
      <c r="B45" s="3" t="s">
        <v>24</v>
      </c>
      <c r="C45" s="4">
        <v>2</v>
      </c>
      <c r="D45" s="3">
        <v>1</v>
      </c>
      <c r="E45" s="3"/>
      <c r="F45" s="3"/>
      <c r="G45" s="3"/>
      <c r="H45" s="4"/>
      <c r="I45" s="3"/>
      <c r="J45" s="3"/>
      <c r="K45" s="3"/>
      <c r="L45" s="3"/>
      <c r="M45" s="3"/>
      <c r="N45" s="3"/>
      <c r="O45" s="49"/>
      <c r="P45" s="49"/>
      <c r="Q45" s="49"/>
      <c r="R45" s="44"/>
      <c r="S45" s="44"/>
      <c r="T45" s="44"/>
      <c r="U45" s="44"/>
      <c r="V45" s="44"/>
      <c r="W45" s="44"/>
    </row>
    <row r="46" spans="1:23" hidden="1" x14ac:dyDescent="0.35">
      <c r="A46" s="49"/>
      <c r="B46" s="3" t="s">
        <v>25</v>
      </c>
      <c r="C46" s="4">
        <f>IF(C45=1,1/3,IF(C45=2,1,IF(C45=3,3,IF(C45=4,10,1000))))</f>
        <v>1</v>
      </c>
      <c r="D46" s="3"/>
      <c r="E46" s="3"/>
      <c r="F46" s="3"/>
      <c r="G46" s="3"/>
      <c r="H46" s="4"/>
      <c r="I46" s="3"/>
      <c r="J46" s="3"/>
      <c r="K46" s="3"/>
      <c r="L46" s="3"/>
      <c r="M46" s="3"/>
      <c r="N46" s="3"/>
      <c r="O46" s="49"/>
      <c r="P46" s="49"/>
      <c r="Q46" s="49"/>
      <c r="R46" s="44"/>
      <c r="S46" s="44"/>
      <c r="T46" s="44"/>
      <c r="U46" s="44"/>
      <c r="V46" s="44"/>
      <c r="W46" s="44"/>
    </row>
    <row r="47" spans="1:23" hidden="1" x14ac:dyDescent="0.35">
      <c r="A47" s="49"/>
      <c r="B47" s="3"/>
      <c r="C47" s="4"/>
      <c r="D47" s="3"/>
      <c r="E47" s="3"/>
      <c r="F47" s="3"/>
      <c r="G47" s="3"/>
      <c r="H47" s="4"/>
      <c r="I47" s="3"/>
      <c r="J47" s="3"/>
      <c r="K47" s="3"/>
      <c r="L47" s="3"/>
      <c r="M47" s="3"/>
      <c r="N47" s="3"/>
      <c r="O47" s="49"/>
      <c r="P47" s="49"/>
      <c r="Q47" s="49"/>
      <c r="R47" s="44"/>
      <c r="S47" s="44"/>
      <c r="T47" s="44"/>
      <c r="U47" s="44"/>
      <c r="V47" s="44"/>
      <c r="W47" s="44"/>
    </row>
    <row r="48" spans="1:23" hidden="1" x14ac:dyDescent="0.35">
      <c r="A48" s="49" t="s">
        <v>29</v>
      </c>
      <c r="B48" s="3"/>
      <c r="C48" s="4" t="s">
        <v>30</v>
      </c>
      <c r="D48" s="3" t="s">
        <v>13</v>
      </c>
      <c r="E48" s="3"/>
      <c r="F48" s="3"/>
      <c r="G48" s="3"/>
      <c r="H48" s="4"/>
      <c r="I48" s="3"/>
      <c r="J48" s="3"/>
      <c r="K48" s="3"/>
      <c r="L48" s="3"/>
      <c r="M48" s="3"/>
      <c r="N48" s="3"/>
      <c r="O48" s="49"/>
      <c r="P48" s="49"/>
      <c r="Q48" s="49"/>
      <c r="R48" s="44"/>
      <c r="S48" s="44"/>
      <c r="T48" s="44"/>
      <c r="U48" s="44"/>
      <c r="V48" s="44"/>
      <c r="W48" s="44"/>
    </row>
    <row r="49" spans="1:23" hidden="1" x14ac:dyDescent="0.35">
      <c r="A49" s="49"/>
      <c r="B49" s="3" t="s">
        <v>31</v>
      </c>
      <c r="C49" s="4" t="b">
        <v>0</v>
      </c>
      <c r="D49" s="3" t="b">
        <f>IF($D$52=TRUE,FALSE,C49)</f>
        <v>0</v>
      </c>
      <c r="E49" s="3"/>
      <c r="F49" s="3"/>
      <c r="G49" s="3"/>
      <c r="H49" s="4"/>
      <c r="I49" s="3"/>
      <c r="J49" s="3"/>
      <c r="K49" s="3"/>
      <c r="L49" s="3"/>
      <c r="M49" s="3"/>
      <c r="N49" s="3"/>
      <c r="O49" s="49"/>
      <c r="P49" s="49"/>
      <c r="Q49" s="49"/>
      <c r="R49" s="44"/>
      <c r="S49" s="44"/>
      <c r="T49" s="44"/>
      <c r="U49" s="44"/>
      <c r="V49" s="44"/>
      <c r="W49" s="44"/>
    </row>
    <row r="50" spans="1:23" hidden="1" x14ac:dyDescent="0.35">
      <c r="A50" s="49"/>
      <c r="B50" s="3" t="s">
        <v>32</v>
      </c>
      <c r="C50" s="4" t="b">
        <v>0</v>
      </c>
      <c r="D50" s="3" t="b">
        <f t="shared" ref="D50:D51" si="0">IF($D$52=TRUE,FALSE,C50)</f>
        <v>0</v>
      </c>
      <c r="E50" s="3"/>
      <c r="F50" s="3"/>
      <c r="G50" s="3"/>
      <c r="H50" s="4"/>
      <c r="I50" s="3"/>
      <c r="J50" s="3"/>
      <c r="K50" s="3"/>
      <c r="L50" s="3"/>
      <c r="M50" s="3"/>
      <c r="N50" s="3"/>
      <c r="O50" s="49"/>
      <c r="P50" s="49"/>
      <c r="Q50" s="49"/>
      <c r="R50" s="44"/>
      <c r="S50" s="44"/>
      <c r="T50" s="44"/>
      <c r="U50" s="44"/>
      <c r="V50" s="44"/>
      <c r="W50" s="44"/>
    </row>
    <row r="51" spans="1:23" hidden="1" x14ac:dyDescent="0.35">
      <c r="A51" s="49"/>
      <c r="B51" s="3" t="s">
        <v>33</v>
      </c>
      <c r="C51" s="4" t="b">
        <v>0</v>
      </c>
      <c r="D51" s="3" t="b">
        <f t="shared" si="0"/>
        <v>0</v>
      </c>
      <c r="E51" s="3"/>
      <c r="F51" s="3"/>
      <c r="G51" s="3"/>
      <c r="H51" s="4"/>
      <c r="I51" s="3"/>
      <c r="J51" s="3"/>
      <c r="K51" s="3"/>
      <c r="L51" s="3"/>
      <c r="M51" s="3"/>
      <c r="N51" s="3"/>
      <c r="O51" s="49"/>
      <c r="P51" s="49"/>
      <c r="Q51" s="49"/>
      <c r="R51" s="44"/>
      <c r="S51" s="44"/>
      <c r="T51" s="44"/>
      <c r="U51" s="44"/>
      <c r="V51" s="44"/>
      <c r="W51" s="44"/>
    </row>
    <row r="52" spans="1:23" hidden="1" x14ac:dyDescent="0.35">
      <c r="A52" s="49"/>
      <c r="B52" s="3" t="s">
        <v>34</v>
      </c>
      <c r="C52" s="4" t="b">
        <v>0</v>
      </c>
      <c r="D52" s="3" t="b">
        <f>C52</f>
        <v>0</v>
      </c>
      <c r="E52" s="3"/>
      <c r="F52" s="3"/>
      <c r="G52" s="3"/>
      <c r="H52" s="4"/>
      <c r="I52" s="3"/>
      <c r="J52" s="3"/>
      <c r="K52" s="3"/>
      <c r="L52" s="3"/>
      <c r="M52" s="3"/>
      <c r="N52" s="3"/>
      <c r="O52" s="49"/>
      <c r="P52" s="49"/>
      <c r="Q52" s="49"/>
      <c r="R52" s="44"/>
      <c r="S52" s="44"/>
      <c r="T52" s="44"/>
      <c r="U52" s="44"/>
      <c r="V52" s="44"/>
      <c r="W52" s="44"/>
    </row>
    <row r="53" spans="1:23" s="31" customFormat="1" hidden="1" x14ac:dyDescent="0.35">
      <c r="A53" s="51"/>
      <c r="B53" s="5" t="s">
        <v>24</v>
      </c>
      <c r="C53" s="4">
        <f>COUNTIF(C49:C52,"TRUE")</f>
        <v>0</v>
      </c>
      <c r="D53" s="6">
        <f>COUNTIF(D49:D52,"TRUE")</f>
        <v>0</v>
      </c>
      <c r="E53" s="5"/>
      <c r="F53" s="5"/>
      <c r="G53" s="5"/>
      <c r="H53" s="4"/>
      <c r="I53" s="5"/>
      <c r="J53" s="5"/>
      <c r="K53" s="5"/>
      <c r="L53" s="5"/>
      <c r="M53" s="5"/>
      <c r="N53" s="5"/>
      <c r="O53" s="51"/>
      <c r="P53" s="51"/>
      <c r="Q53" s="51"/>
      <c r="R53" s="46"/>
      <c r="S53" s="46"/>
      <c r="T53" s="46"/>
      <c r="U53" s="46"/>
      <c r="V53" s="46"/>
      <c r="W53" s="46"/>
    </row>
    <row r="54" spans="1:23" hidden="1" x14ac:dyDescent="0.35">
      <c r="A54" s="49"/>
      <c r="B54" s="5" t="s">
        <v>25</v>
      </c>
      <c r="C54" s="4">
        <f>IF(C53=0,1,IF(C53=1,3,10))</f>
        <v>1</v>
      </c>
      <c r="D54" s="6">
        <f>IF(D53=0,1,IF(D53=1,3,10))</f>
        <v>1</v>
      </c>
      <c r="E54" s="3"/>
      <c r="F54" s="3"/>
      <c r="G54" s="3"/>
      <c r="H54" s="4"/>
      <c r="I54" s="3"/>
      <c r="J54" s="3"/>
      <c r="K54" s="3"/>
      <c r="L54" s="3"/>
      <c r="M54" s="3"/>
      <c r="N54" s="3"/>
      <c r="O54" s="49"/>
      <c r="P54" s="49"/>
      <c r="Q54" s="49"/>
      <c r="R54" s="44"/>
      <c r="S54" s="44"/>
      <c r="T54" s="44"/>
      <c r="U54" s="44"/>
      <c r="V54" s="44"/>
      <c r="W54" s="44"/>
    </row>
    <row r="55" spans="1:23" hidden="1" x14ac:dyDescent="0.35">
      <c r="A55" s="49"/>
      <c r="B55" s="3"/>
      <c r="C55" s="4"/>
      <c r="D55" s="3"/>
      <c r="E55" s="3"/>
      <c r="F55" s="3"/>
      <c r="G55" s="3"/>
      <c r="H55" s="4"/>
      <c r="I55" s="3"/>
      <c r="J55" s="3"/>
      <c r="K55" s="3"/>
      <c r="L55" s="3"/>
      <c r="M55" s="3"/>
      <c r="N55" s="3"/>
      <c r="O55" s="49"/>
      <c r="P55" s="49"/>
      <c r="Q55" s="49"/>
      <c r="R55" s="44"/>
      <c r="S55" s="44"/>
      <c r="T55" s="44"/>
      <c r="U55" s="44"/>
      <c r="V55" s="44"/>
      <c r="W55" s="44"/>
    </row>
    <row r="56" spans="1:23" hidden="1" x14ac:dyDescent="0.35">
      <c r="A56" s="49" t="s">
        <v>35</v>
      </c>
      <c r="B56" s="3" t="s">
        <v>36</v>
      </c>
      <c r="C56" s="4">
        <f>IF(Pressure&gt;50,30,1)</f>
        <v>1</v>
      </c>
      <c r="D56" s="3"/>
      <c r="E56" s="3"/>
      <c r="F56" s="3"/>
      <c r="G56" s="3"/>
      <c r="H56" s="4"/>
      <c r="I56" s="3"/>
      <c r="J56" s="3"/>
      <c r="K56" s="3"/>
      <c r="L56" s="3"/>
      <c r="M56" s="3"/>
      <c r="N56" s="3"/>
      <c r="O56" s="49"/>
      <c r="P56" s="49"/>
      <c r="Q56" s="49"/>
      <c r="R56" s="44"/>
      <c r="S56" s="44"/>
      <c r="T56" s="44"/>
      <c r="U56" s="44"/>
      <c r="V56" s="44"/>
      <c r="W56" s="44"/>
    </row>
    <row r="57" spans="1:23" hidden="1" x14ac:dyDescent="0.35">
      <c r="A57" s="49"/>
      <c r="B57" s="3"/>
      <c r="C57" s="4"/>
      <c r="D57" s="3"/>
      <c r="E57" s="3"/>
      <c r="F57" s="3"/>
      <c r="G57" s="3"/>
      <c r="H57" s="4"/>
      <c r="I57" s="3"/>
      <c r="J57" s="3"/>
      <c r="K57" s="3"/>
      <c r="L57" s="3"/>
      <c r="M57" s="3"/>
      <c r="N57" s="3"/>
      <c r="O57" s="49"/>
      <c r="P57" s="49"/>
      <c r="Q57" s="49"/>
      <c r="R57" s="44"/>
      <c r="S57" s="44"/>
      <c r="T57" s="44"/>
      <c r="U57" s="44"/>
      <c r="V57" s="44"/>
      <c r="W57" s="44"/>
    </row>
    <row r="58" spans="1:23" hidden="1" x14ac:dyDescent="0.35">
      <c r="A58" s="49" t="s">
        <v>37</v>
      </c>
      <c r="B58" s="3"/>
      <c r="C58" s="4"/>
      <c r="D58" s="3"/>
      <c r="E58" s="3"/>
      <c r="F58" s="3"/>
      <c r="G58" s="3"/>
      <c r="H58" s="4"/>
      <c r="I58" s="3"/>
      <c r="J58" s="3"/>
      <c r="K58" s="3"/>
      <c r="L58" s="3"/>
      <c r="M58" s="3"/>
      <c r="N58" s="3"/>
      <c r="O58" s="49"/>
      <c r="P58" s="49"/>
      <c r="Q58" s="49"/>
      <c r="R58" s="44"/>
      <c r="S58" s="44"/>
      <c r="T58" s="44"/>
      <c r="U58" s="44"/>
      <c r="V58" s="44"/>
      <c r="W58" s="44"/>
    </row>
    <row r="59" spans="1:23" hidden="1" x14ac:dyDescent="0.35">
      <c r="A59" s="49"/>
      <c r="B59" s="3" t="s">
        <v>38</v>
      </c>
      <c r="C59" s="4" t="b">
        <v>0</v>
      </c>
      <c r="D59" s="3"/>
      <c r="E59" s="3"/>
      <c r="F59" s="3"/>
      <c r="G59" s="3"/>
      <c r="H59" s="4"/>
      <c r="I59" s="3"/>
      <c r="J59" s="3"/>
      <c r="K59" s="3"/>
      <c r="L59" s="3"/>
      <c r="M59" s="3"/>
      <c r="N59" s="3"/>
      <c r="O59" s="49"/>
      <c r="P59" s="49"/>
      <c r="Q59" s="49"/>
      <c r="R59" s="44"/>
      <c r="S59" s="44"/>
      <c r="T59" s="44"/>
      <c r="U59" s="44"/>
      <c r="V59" s="44"/>
      <c r="W59" s="44"/>
    </row>
    <row r="60" spans="1:23" hidden="1" x14ac:dyDescent="0.35">
      <c r="A60" s="49"/>
      <c r="B60" s="3" t="s">
        <v>39</v>
      </c>
      <c r="C60" s="4" t="b">
        <v>0</v>
      </c>
      <c r="D60" s="3"/>
      <c r="E60" s="3"/>
      <c r="F60" s="3"/>
      <c r="G60" s="3"/>
      <c r="H60" s="4"/>
      <c r="I60" s="3"/>
      <c r="J60" s="3"/>
      <c r="K60" s="3"/>
      <c r="L60" s="3"/>
      <c r="M60" s="3"/>
      <c r="N60" s="3"/>
      <c r="O60" s="49"/>
      <c r="P60" s="49"/>
      <c r="Q60" s="49"/>
      <c r="R60" s="44"/>
      <c r="S60" s="44"/>
      <c r="T60" s="44"/>
      <c r="U60" s="44"/>
      <c r="V60" s="44"/>
      <c r="W60" s="44"/>
    </row>
    <row r="61" spans="1:23" hidden="1" x14ac:dyDescent="0.35">
      <c r="A61" s="49"/>
      <c r="B61" s="3" t="s">
        <v>40</v>
      </c>
      <c r="C61" s="4" t="b">
        <v>0</v>
      </c>
      <c r="D61" s="3"/>
      <c r="E61" s="3"/>
      <c r="F61" s="3"/>
      <c r="G61" s="3"/>
      <c r="H61" s="4"/>
      <c r="I61" s="3"/>
      <c r="J61" s="3"/>
      <c r="K61" s="3"/>
      <c r="L61" s="3"/>
      <c r="M61" s="3"/>
      <c r="N61" s="3"/>
      <c r="O61" s="49"/>
      <c r="P61" s="49"/>
      <c r="Q61" s="49"/>
      <c r="R61" s="44"/>
      <c r="S61" s="44"/>
      <c r="T61" s="44"/>
      <c r="U61" s="44"/>
      <c r="V61" s="44"/>
      <c r="W61" s="44"/>
    </row>
    <row r="62" spans="1:23" hidden="1" x14ac:dyDescent="0.35">
      <c r="A62" s="49"/>
      <c r="B62" s="3" t="s">
        <v>24</v>
      </c>
      <c r="C62" s="4">
        <f>COUNTIF(C59:C61,"TRUE")</f>
        <v>0</v>
      </c>
      <c r="D62" s="3"/>
      <c r="E62" s="3"/>
      <c r="F62" s="3"/>
      <c r="G62" s="3"/>
      <c r="H62" s="4"/>
      <c r="I62" s="3"/>
      <c r="J62" s="3"/>
      <c r="K62" s="3"/>
      <c r="L62" s="3"/>
      <c r="M62" s="3"/>
      <c r="N62" s="3"/>
      <c r="O62" s="49"/>
      <c r="P62" s="49"/>
      <c r="Q62" s="49"/>
      <c r="R62" s="44"/>
      <c r="S62" s="44"/>
      <c r="T62" s="44"/>
      <c r="U62" s="44"/>
      <c r="V62" s="44"/>
      <c r="W62" s="44"/>
    </row>
    <row r="63" spans="1:23" hidden="1" x14ac:dyDescent="0.35">
      <c r="A63" s="49"/>
      <c r="B63" s="5" t="s">
        <v>41</v>
      </c>
      <c r="C63" s="4">
        <f>IF(C62=0,1,IF(C62=1,1/3,1/10))</f>
        <v>1</v>
      </c>
      <c r="D63" s="3"/>
      <c r="E63" s="3"/>
      <c r="F63" s="3"/>
      <c r="G63" s="3"/>
      <c r="H63" s="4"/>
      <c r="I63" s="3"/>
      <c r="J63" s="3"/>
      <c r="K63" s="3"/>
      <c r="L63" s="3"/>
      <c r="M63" s="3"/>
      <c r="N63" s="3"/>
      <c r="O63" s="49"/>
      <c r="P63" s="49"/>
      <c r="Q63" s="49"/>
      <c r="R63" s="44"/>
      <c r="S63" s="44"/>
      <c r="T63" s="44"/>
      <c r="U63" s="44"/>
      <c r="V63" s="44"/>
      <c r="W63" s="44"/>
    </row>
    <row r="64" spans="1:23" hidden="1" x14ac:dyDescent="0.35">
      <c r="A64" s="49"/>
      <c r="B64" s="5" t="s">
        <v>42</v>
      </c>
      <c r="C64" s="4">
        <f>IF(C49=TRUE,1,C63)</f>
        <v>1</v>
      </c>
      <c r="D64" s="3"/>
      <c r="E64" s="3"/>
      <c r="F64" s="3"/>
      <c r="G64" s="3"/>
      <c r="H64" s="4"/>
      <c r="I64" s="3"/>
      <c r="J64" s="3"/>
      <c r="K64" s="3"/>
      <c r="L64" s="3"/>
      <c r="M64" s="3"/>
      <c r="N64" s="3"/>
      <c r="O64" s="49"/>
      <c r="P64" s="49"/>
      <c r="Q64" s="49"/>
      <c r="R64" s="44"/>
      <c r="S64" s="44"/>
      <c r="T64" s="44"/>
      <c r="U64" s="44"/>
      <c r="V64" s="44"/>
      <c r="W64" s="44"/>
    </row>
    <row r="65" spans="1:23" hidden="1" x14ac:dyDescent="0.35">
      <c r="A65" s="49"/>
      <c r="B65" s="3"/>
      <c r="C65" s="4"/>
      <c r="D65" s="3"/>
      <c r="E65" s="3"/>
      <c r="F65" s="3"/>
      <c r="G65" s="3"/>
      <c r="H65" s="4"/>
      <c r="I65" s="3"/>
      <c r="J65" s="3"/>
      <c r="K65" s="3"/>
      <c r="L65" s="3"/>
      <c r="M65" s="3"/>
      <c r="N65" s="3"/>
      <c r="O65" s="49"/>
      <c r="P65" s="49"/>
      <c r="Q65" s="49"/>
      <c r="R65" s="44"/>
      <c r="S65" s="44"/>
      <c r="T65" s="44"/>
      <c r="U65" s="44"/>
      <c r="V65" s="44"/>
      <c r="W65" s="44"/>
    </row>
    <row r="66" spans="1:23" hidden="1" x14ac:dyDescent="0.35">
      <c r="A66" s="49"/>
      <c r="B66" s="3" t="s">
        <v>43</v>
      </c>
      <c r="C66" s="4">
        <f>C64*C56*D54</f>
        <v>1</v>
      </c>
      <c r="D66" s="3"/>
      <c r="E66" s="3"/>
      <c r="F66" s="3"/>
      <c r="G66" s="3"/>
      <c r="H66" s="4">
        <f>SUM(H68:H73)</f>
        <v>203</v>
      </c>
      <c r="I66" s="3"/>
      <c r="J66" s="3"/>
      <c r="K66" s="3"/>
      <c r="L66" s="3"/>
      <c r="M66" s="3"/>
      <c r="N66" s="3"/>
      <c r="O66" s="49"/>
      <c r="P66" s="49"/>
      <c r="Q66" s="49"/>
      <c r="R66" s="44"/>
      <c r="S66" s="44"/>
      <c r="T66" s="44"/>
      <c r="U66" s="44"/>
      <c r="V66" s="44"/>
      <c r="W66" s="44"/>
    </row>
    <row r="67" spans="1:23" hidden="1" x14ac:dyDescent="0.35">
      <c r="A67" s="49"/>
      <c r="B67" s="3"/>
      <c r="C67" s="4"/>
      <c r="D67" s="3"/>
      <c r="E67" s="3"/>
      <c r="F67" s="3"/>
      <c r="G67" s="3"/>
      <c r="H67" s="4"/>
      <c r="I67" s="3"/>
      <c r="J67" s="3"/>
      <c r="K67" s="3"/>
      <c r="L67" s="3"/>
      <c r="M67" s="3"/>
      <c r="N67" s="3"/>
      <c r="O67" s="49"/>
      <c r="P67" s="49"/>
      <c r="Q67" s="49"/>
      <c r="R67" s="44"/>
      <c r="S67" s="44"/>
      <c r="T67" s="44"/>
      <c r="U67" s="44"/>
      <c r="V67" s="44"/>
      <c r="W67" s="44"/>
    </row>
    <row r="68" spans="1:23" hidden="1" x14ac:dyDescent="0.35">
      <c r="A68" s="49"/>
      <c r="B68" s="3" t="s">
        <v>44</v>
      </c>
      <c r="C68" s="4">
        <v>0</v>
      </c>
      <c r="D68" s="4">
        <f>POWER(10,2.5)</f>
        <v>316.22776601683825</v>
      </c>
      <c r="E68" s="3">
        <f>IF(H=MEDIAN(C68:D68),1,0)</f>
        <v>0</v>
      </c>
      <c r="F68" s="3"/>
      <c r="G68" s="3"/>
      <c r="H68" s="4">
        <v>8</v>
      </c>
      <c r="I68" s="3" t="s">
        <v>44</v>
      </c>
      <c r="J68" s="3"/>
      <c r="K68" s="3"/>
      <c r="L68" s="3"/>
      <c r="M68" s="3"/>
      <c r="N68" s="3"/>
      <c r="O68" s="49"/>
      <c r="P68" s="49"/>
      <c r="Q68" s="49"/>
      <c r="R68" s="44"/>
      <c r="S68" s="44"/>
      <c r="T68" s="44"/>
      <c r="U68" s="44"/>
      <c r="V68" s="44"/>
      <c r="W68" s="44"/>
    </row>
    <row r="69" spans="1:23" hidden="1" x14ac:dyDescent="0.35">
      <c r="A69" s="49"/>
      <c r="B69" s="3" t="s">
        <v>45</v>
      </c>
      <c r="C69" s="4">
        <f t="shared" ref="C69" si="1">POWER(10,2.5)</f>
        <v>316.22776601683825</v>
      </c>
      <c r="D69" s="4">
        <f>POWER(10,3)</f>
        <v>1000</v>
      </c>
      <c r="E69" s="3">
        <f>IF(H=MEDIAN(C69:D69),1,0)</f>
        <v>0</v>
      </c>
      <c r="F69" s="3"/>
      <c r="G69" s="3"/>
      <c r="H69" s="4">
        <v>20</v>
      </c>
      <c r="I69" s="3" t="s">
        <v>45</v>
      </c>
      <c r="J69" s="3"/>
      <c r="K69" s="3"/>
      <c r="L69" s="3"/>
      <c r="M69" s="3"/>
      <c r="N69" s="3"/>
      <c r="O69" s="49"/>
      <c r="P69" s="49"/>
      <c r="Q69" s="49"/>
      <c r="R69" s="44"/>
      <c r="S69" s="44"/>
      <c r="T69" s="44"/>
      <c r="U69" s="44"/>
      <c r="V69" s="44"/>
      <c r="W69" s="44"/>
    </row>
    <row r="70" spans="1:23" hidden="1" x14ac:dyDescent="0.35">
      <c r="A70" s="49"/>
      <c r="B70" s="3" t="s">
        <v>46</v>
      </c>
      <c r="C70" s="4">
        <f>D69</f>
        <v>1000</v>
      </c>
      <c r="D70" s="4">
        <f>POWER(10,4)</f>
        <v>10000</v>
      </c>
      <c r="E70" s="3">
        <f>IF(H=MEDIAN(C70:D70),1,0)</f>
        <v>0</v>
      </c>
      <c r="F70" s="3"/>
      <c r="G70" s="3"/>
      <c r="H70" s="4">
        <v>20</v>
      </c>
      <c r="I70" s="3" t="s">
        <v>46</v>
      </c>
      <c r="J70" s="3"/>
      <c r="K70" s="3"/>
      <c r="L70" s="3"/>
      <c r="M70" s="3"/>
      <c r="N70" s="3"/>
      <c r="O70" s="49"/>
      <c r="P70" s="49"/>
      <c r="Q70" s="49"/>
      <c r="R70" s="44"/>
      <c r="S70" s="44"/>
      <c r="T70" s="44"/>
      <c r="U70" s="44"/>
      <c r="V70" s="44"/>
      <c r="W70" s="44"/>
    </row>
    <row r="71" spans="1:23" hidden="1" x14ac:dyDescent="0.35">
      <c r="A71" s="49"/>
      <c r="B71" s="3" t="s">
        <v>47</v>
      </c>
      <c r="C71" s="4">
        <f>D70</f>
        <v>10000</v>
      </c>
      <c r="D71" s="4">
        <f>POWER(10,8.5)</f>
        <v>316227766.01683807</v>
      </c>
      <c r="E71" s="3">
        <f>IF(H=MEDIAN(C71:D71),1,0)</f>
        <v>0</v>
      </c>
      <c r="F71" s="3"/>
      <c r="G71" s="3"/>
      <c r="H71" s="4">
        <v>25</v>
      </c>
      <c r="I71" s="3" t="s">
        <v>47</v>
      </c>
      <c r="J71" s="3"/>
      <c r="K71" s="3"/>
      <c r="L71" s="3"/>
      <c r="M71" s="3"/>
      <c r="N71" s="3"/>
      <c r="O71" s="49"/>
      <c r="P71" s="49"/>
      <c r="Q71" s="49"/>
      <c r="R71" s="44"/>
      <c r="S71" s="44"/>
      <c r="T71" s="44"/>
      <c r="U71" s="44"/>
      <c r="V71" s="44"/>
      <c r="W71" s="44"/>
    </row>
    <row r="72" spans="1:23" hidden="1" x14ac:dyDescent="0.35">
      <c r="A72" s="49"/>
      <c r="B72" s="3" t="s">
        <v>48</v>
      </c>
      <c r="C72" s="4">
        <f>D71</f>
        <v>316227766.01683807</v>
      </c>
      <c r="D72" s="4"/>
      <c r="E72" s="3">
        <f>IF(H=MEDIAN(C72:D72),1,0)</f>
        <v>0</v>
      </c>
      <c r="F72" s="3"/>
      <c r="G72" s="3"/>
      <c r="H72" s="4">
        <v>30</v>
      </c>
      <c r="I72" s="3" t="s">
        <v>48</v>
      </c>
      <c r="J72" s="3"/>
      <c r="K72" s="3"/>
      <c r="L72" s="3"/>
      <c r="M72" s="3"/>
      <c r="N72" s="3"/>
      <c r="O72" s="49"/>
      <c r="P72" s="49"/>
      <c r="Q72" s="49"/>
      <c r="R72" s="44"/>
      <c r="S72" s="44"/>
      <c r="T72" s="44"/>
      <c r="U72" s="44"/>
      <c r="V72" s="44"/>
      <c r="W72" s="44"/>
    </row>
    <row r="73" spans="1:23" hidden="1" x14ac:dyDescent="0.35">
      <c r="A73" s="49"/>
      <c r="B73" s="3"/>
      <c r="C73" s="4"/>
      <c r="D73" s="3"/>
      <c r="E73" s="3"/>
      <c r="F73" s="3"/>
      <c r="G73" s="3"/>
      <c r="H73" s="4">
        <v>100</v>
      </c>
      <c r="I73" s="3" t="s">
        <v>49</v>
      </c>
      <c r="J73" s="3"/>
      <c r="K73" s="3"/>
      <c r="L73" s="3"/>
      <c r="M73" s="3"/>
      <c r="N73" s="3"/>
      <c r="O73" s="49"/>
      <c r="P73" s="49"/>
      <c r="Q73" s="49"/>
      <c r="R73" s="44"/>
      <c r="S73" s="44"/>
      <c r="T73" s="44"/>
      <c r="U73" s="44"/>
      <c r="V73" s="44"/>
      <c r="W73" s="44"/>
    </row>
    <row r="74" spans="1:23" hidden="1" x14ac:dyDescent="0.35">
      <c r="A74" s="49"/>
      <c r="B74" s="4" t="s">
        <v>50</v>
      </c>
      <c r="C74" s="4" t="str">
        <f>IF(H&lt;D68,"E",IF(H&lt;D69,"D",IF(H&lt;D70,"C",IF(H&lt;D71,"B","A"))))</f>
        <v>C</v>
      </c>
      <c r="D74" s="3"/>
      <c r="E74" s="3"/>
      <c r="F74" s="3"/>
      <c r="G74" s="3"/>
      <c r="H74" s="4"/>
      <c r="I74" s="3"/>
      <c r="J74" s="3"/>
      <c r="K74" s="3"/>
      <c r="L74" s="3"/>
      <c r="M74" s="3"/>
      <c r="N74" s="3"/>
      <c r="O74" s="49"/>
      <c r="P74" s="49"/>
      <c r="Q74" s="49"/>
      <c r="R74" s="44"/>
      <c r="S74" s="44"/>
      <c r="T74" s="44"/>
      <c r="U74" s="44"/>
      <c r="V74" s="44"/>
      <c r="W74" s="44"/>
    </row>
    <row r="75" spans="1:23" hidden="1" x14ac:dyDescent="0.35">
      <c r="A75" s="49"/>
      <c r="B75" s="3"/>
      <c r="C75" s="4"/>
      <c r="D75" s="3"/>
      <c r="E75" s="3"/>
      <c r="F75" s="3"/>
      <c r="G75" s="3"/>
      <c r="H75" s="4"/>
      <c r="I75" s="3"/>
      <c r="J75" s="3"/>
      <c r="K75" s="3"/>
      <c r="L75" s="3"/>
      <c r="M75" s="3"/>
      <c r="N75" s="3"/>
      <c r="O75" s="49"/>
      <c r="P75" s="49"/>
      <c r="Q75" s="49"/>
      <c r="R75" s="44"/>
      <c r="S75" s="44"/>
      <c r="T75" s="44"/>
      <c r="U75" s="44"/>
      <c r="V75" s="44"/>
      <c r="W75" s="44"/>
    </row>
    <row r="76" spans="1:23" ht="15" hidden="1" thickBot="1" x14ac:dyDescent="0.4">
      <c r="A76" s="49"/>
      <c r="B76" s="3"/>
      <c r="C76" s="7">
        <f>Volume*Pressure*Fc*Ff*Fs</f>
        <v>7500</v>
      </c>
      <c r="D76" s="3"/>
      <c r="E76" s="3"/>
      <c r="F76" s="3"/>
      <c r="G76" s="3"/>
      <c r="H76" s="4"/>
      <c r="I76" s="3"/>
      <c r="J76" s="3"/>
      <c r="K76" s="3"/>
      <c r="L76" s="3"/>
      <c r="M76" s="3"/>
      <c r="N76" s="3"/>
      <c r="O76" s="49"/>
      <c r="P76" s="49"/>
      <c r="Q76" s="49"/>
      <c r="R76" s="44"/>
      <c r="S76" s="44"/>
      <c r="T76" s="44"/>
      <c r="U76" s="44"/>
      <c r="V76" s="44"/>
      <c r="W76" s="44"/>
    </row>
    <row r="77" spans="1:23" hidden="1" x14ac:dyDescent="0.35">
      <c r="A77" s="49"/>
      <c r="B77" s="3"/>
      <c r="C77" s="4"/>
      <c r="D77" s="3"/>
      <c r="E77" s="3"/>
      <c r="F77" s="3"/>
      <c r="G77" s="3"/>
      <c r="H77" s="4">
        <f>MIN(H85,H86)+I85</f>
        <v>36.444444444444443</v>
      </c>
      <c r="I77" s="3"/>
      <c r="J77" s="3"/>
      <c r="K77" s="3"/>
      <c r="L77" s="3"/>
      <c r="M77" s="3"/>
      <c r="N77" s="3"/>
      <c r="O77" s="49"/>
      <c r="P77" s="49"/>
      <c r="Q77" s="49"/>
      <c r="R77" s="44"/>
      <c r="S77" s="44"/>
      <c r="T77" s="44"/>
      <c r="U77" s="44"/>
      <c r="V77" s="44"/>
      <c r="W77" s="44"/>
    </row>
    <row r="78" spans="1:23" hidden="1" x14ac:dyDescent="0.35">
      <c r="A78" s="49"/>
      <c r="B78" s="3"/>
      <c r="C78" s="4"/>
      <c r="D78" s="3"/>
      <c r="E78" s="3"/>
      <c r="F78" s="3"/>
      <c r="G78" s="3"/>
      <c r="H78" s="4">
        <v>2</v>
      </c>
      <c r="I78" s="3"/>
      <c r="J78" s="3"/>
      <c r="K78" s="3"/>
      <c r="L78" s="3"/>
      <c r="M78" s="3"/>
      <c r="N78" s="3"/>
      <c r="O78" s="49"/>
      <c r="P78" s="49"/>
      <c r="Q78" s="49"/>
      <c r="R78" s="44"/>
      <c r="S78" s="44"/>
      <c r="T78" s="44"/>
      <c r="U78" s="44"/>
      <c r="V78" s="44"/>
      <c r="W78" s="44"/>
    </row>
    <row r="79" spans="1:23" hidden="1" x14ac:dyDescent="0.35">
      <c r="A79" s="49"/>
      <c r="B79" s="3"/>
      <c r="C79" s="4"/>
      <c r="D79" s="3"/>
      <c r="E79" s="3"/>
      <c r="F79" s="3"/>
      <c r="G79" s="3"/>
      <c r="H79" s="4">
        <f>200-H78-H77</f>
        <v>161.55555555555554</v>
      </c>
      <c r="I79" s="3"/>
      <c r="J79" s="3">
        <v>-3</v>
      </c>
      <c r="K79" s="3">
        <v>2</v>
      </c>
      <c r="L79" s="3"/>
      <c r="M79" s="3"/>
      <c r="N79" s="3"/>
      <c r="O79" s="49"/>
      <c r="P79" s="49"/>
      <c r="Q79" s="49"/>
      <c r="R79" s="44"/>
      <c r="S79" s="44"/>
      <c r="T79" s="44"/>
      <c r="U79" s="44"/>
      <c r="V79" s="44"/>
      <c r="W79" s="44"/>
    </row>
    <row r="80" spans="1:23" hidden="1" x14ac:dyDescent="0.35">
      <c r="A80" s="49"/>
      <c r="B80" s="3"/>
      <c r="C80" s="4">
        <v>0</v>
      </c>
      <c r="D80" s="4">
        <f>POWER(10,2.5)</f>
        <v>316.22776601683825</v>
      </c>
      <c r="E80" s="3">
        <f>IF(F80=1,(($C$76-C80)/(D80-C80)*10),0)</f>
        <v>0</v>
      </c>
      <c r="F80" s="3">
        <f>IF($C$74="E",1,0)</f>
        <v>0</v>
      </c>
      <c r="G80" s="3">
        <f>IF($C$74="E",0,0)</f>
        <v>0</v>
      </c>
      <c r="H80" s="4">
        <f>IF(E80&gt;(H68/2),$J$79,$K$79)</f>
        <v>2</v>
      </c>
      <c r="I80" s="3">
        <f>F80*H80</f>
        <v>0</v>
      </c>
      <c r="J80" s="3"/>
      <c r="K80" s="3"/>
      <c r="L80" s="3"/>
      <c r="M80" s="3"/>
      <c r="N80" s="3"/>
      <c r="O80" s="49"/>
      <c r="P80" s="49"/>
      <c r="Q80" s="49"/>
      <c r="R80" s="44"/>
      <c r="S80" s="44"/>
      <c r="T80" s="44"/>
      <c r="U80" s="44"/>
      <c r="V80" s="44"/>
      <c r="W80" s="44"/>
    </row>
    <row r="81" spans="1:23" hidden="1" x14ac:dyDescent="0.35">
      <c r="A81" s="49"/>
      <c r="B81" s="3"/>
      <c r="C81" s="4">
        <f t="shared" ref="C81" si="2">POWER(10,2.5)</f>
        <v>316.22776601683825</v>
      </c>
      <c r="D81" s="4">
        <f>POWER(10,3)</f>
        <v>1000</v>
      </c>
      <c r="E81" s="3">
        <f>IF(F81=1,(($C$76-C81)/(D81-C81)*H69),0)</f>
        <v>0</v>
      </c>
      <c r="F81" s="3">
        <f>IF($C$74="D",1,0)</f>
        <v>0</v>
      </c>
      <c r="G81" s="3">
        <f>IF($C$74="D",10,0)</f>
        <v>0</v>
      </c>
      <c r="H81" s="4">
        <f t="shared" ref="H81:H84" si="3">IF(E81&gt;(H69/2),$J$79,$K$79)</f>
        <v>2</v>
      </c>
      <c r="I81" s="3">
        <f t="shared" ref="I81:I84" si="4">F81*H81</f>
        <v>0</v>
      </c>
      <c r="J81" s="3"/>
      <c r="K81" s="3"/>
      <c r="L81" s="3"/>
      <c r="M81" s="3"/>
      <c r="N81" s="3"/>
      <c r="O81" s="49"/>
      <c r="P81" s="49"/>
      <c r="Q81" s="49"/>
      <c r="R81" s="44"/>
      <c r="S81" s="44"/>
      <c r="T81" s="44"/>
      <c r="U81" s="44"/>
      <c r="V81" s="44"/>
      <c r="W81" s="44"/>
    </row>
    <row r="82" spans="1:23" hidden="1" x14ac:dyDescent="0.35">
      <c r="A82" s="49"/>
      <c r="B82" s="3"/>
      <c r="C82" s="4">
        <f>D81</f>
        <v>1000</v>
      </c>
      <c r="D82" s="4">
        <f>POWER(10,4)</f>
        <v>10000</v>
      </c>
      <c r="E82" s="3">
        <f>IF(F82=1,(($C$76-C82)/(D82-C82)*H70),0)</f>
        <v>14.444444444444445</v>
      </c>
      <c r="F82" s="3">
        <f>IF($C$74="C",1,0)</f>
        <v>1</v>
      </c>
      <c r="G82" s="3">
        <f>IF($C$74="C",25,0)</f>
        <v>25</v>
      </c>
      <c r="H82" s="4">
        <f t="shared" si="3"/>
        <v>-3</v>
      </c>
      <c r="I82" s="3">
        <f t="shared" si="4"/>
        <v>-3</v>
      </c>
      <c r="J82" s="3"/>
      <c r="K82" s="3"/>
      <c r="L82" s="3"/>
      <c r="M82" s="3"/>
      <c r="N82" s="3"/>
      <c r="O82" s="49"/>
      <c r="P82" s="49"/>
      <c r="Q82" s="49"/>
      <c r="R82" s="44"/>
      <c r="S82" s="44"/>
      <c r="T82" s="44"/>
      <c r="U82" s="44"/>
      <c r="V82" s="44"/>
      <c r="W82" s="44"/>
    </row>
    <row r="83" spans="1:23" hidden="1" x14ac:dyDescent="0.35">
      <c r="A83" s="49"/>
      <c r="B83" s="3"/>
      <c r="C83" s="4">
        <f>D82</f>
        <v>10000</v>
      </c>
      <c r="D83" s="4">
        <f>POWER(10,8.5)</f>
        <v>316227766.01683807</v>
      </c>
      <c r="E83" s="3">
        <f>IF(F83=1,(($C$76-C83)/(D83-C83)*H71),0)</f>
        <v>0</v>
      </c>
      <c r="F83" s="3">
        <f>IF($C$74="B",1,0)</f>
        <v>0</v>
      </c>
      <c r="G83" s="3">
        <f>IF($C$74="B",45,0)</f>
        <v>0</v>
      </c>
      <c r="H83" s="4">
        <f t="shared" si="3"/>
        <v>2</v>
      </c>
      <c r="I83" s="3">
        <f t="shared" si="4"/>
        <v>0</v>
      </c>
      <c r="J83" s="3"/>
      <c r="K83" s="3"/>
      <c r="L83" s="3"/>
      <c r="M83" s="3"/>
      <c r="N83" s="3"/>
      <c r="O83" s="49"/>
      <c r="P83" s="49"/>
      <c r="Q83" s="49"/>
      <c r="R83" s="44"/>
      <c r="S83" s="44"/>
      <c r="T83" s="44"/>
      <c r="U83" s="44"/>
      <c r="V83" s="44"/>
      <c r="W83" s="44"/>
    </row>
    <row r="84" spans="1:23" hidden="1" x14ac:dyDescent="0.35">
      <c r="A84" s="49"/>
      <c r="B84" s="3"/>
      <c r="C84" s="4">
        <f>D83</f>
        <v>316227766.01683807</v>
      </c>
      <c r="D84" s="4">
        <f>C84*5</f>
        <v>1581138830.0841904</v>
      </c>
      <c r="E84" s="3">
        <f>IF(F84=1,(($C$76-C84)/(D84-C84)*H72),0)</f>
        <v>0</v>
      </c>
      <c r="F84" s="3">
        <f>IF($C$74="A",1,0)</f>
        <v>0</v>
      </c>
      <c r="G84" s="3">
        <f>IF($C$74="A",70,0)</f>
        <v>0</v>
      </c>
      <c r="H84" s="4">
        <f t="shared" si="3"/>
        <v>2</v>
      </c>
      <c r="I84" s="3">
        <f t="shared" si="4"/>
        <v>0</v>
      </c>
      <c r="J84" s="3"/>
      <c r="K84" s="3"/>
      <c r="L84" s="3"/>
      <c r="M84" s="3"/>
      <c r="N84" s="3"/>
      <c r="O84" s="49"/>
      <c r="P84" s="49"/>
      <c r="Q84" s="49"/>
      <c r="R84" s="44"/>
      <c r="S84" s="44"/>
      <c r="T84" s="44"/>
      <c r="U84" s="44"/>
      <c r="V84" s="44"/>
      <c r="W84" s="44"/>
    </row>
    <row r="85" spans="1:23" hidden="1" x14ac:dyDescent="0.35">
      <c r="A85" s="49"/>
      <c r="B85" s="3"/>
      <c r="C85" s="4"/>
      <c r="D85" s="3"/>
      <c r="E85" s="3">
        <f>MIN(30,SUM(E80:E84))</f>
        <v>14.444444444444445</v>
      </c>
      <c r="F85" s="3"/>
      <c r="G85" s="3">
        <f>SUM(G80:G84)</f>
        <v>25</v>
      </c>
      <c r="H85" s="4">
        <f>SUM(E85,G85)</f>
        <v>39.444444444444443</v>
      </c>
      <c r="I85" s="3">
        <f>SUM(I80:I84)</f>
        <v>-3</v>
      </c>
      <c r="J85" s="3"/>
      <c r="K85" s="3"/>
      <c r="L85" s="3"/>
      <c r="M85" s="3"/>
      <c r="N85" s="3"/>
      <c r="O85" s="49"/>
      <c r="P85" s="49"/>
      <c r="Q85" s="49"/>
      <c r="R85" s="44"/>
      <c r="S85" s="44"/>
      <c r="T85" s="44"/>
      <c r="U85" s="44"/>
      <c r="V85" s="44"/>
      <c r="W85" s="44"/>
    </row>
    <row r="86" spans="1:23" hidden="1" x14ac:dyDescent="0.35">
      <c r="A86" s="49"/>
      <c r="B86" s="3"/>
      <c r="C86" s="4"/>
      <c r="D86" s="3"/>
      <c r="E86" s="3"/>
      <c r="F86" s="3"/>
      <c r="G86" s="3"/>
      <c r="H86" s="4">
        <v>180</v>
      </c>
      <c r="I86" s="3"/>
      <c r="J86" s="3"/>
      <c r="K86" s="3"/>
      <c r="L86" s="3"/>
      <c r="M86" s="3"/>
      <c r="N86" s="3"/>
      <c r="O86" s="49"/>
      <c r="P86" s="49"/>
      <c r="Q86" s="49"/>
      <c r="R86" s="44"/>
      <c r="S86" s="44"/>
      <c r="T86" s="44"/>
      <c r="U86" s="44"/>
      <c r="V86" s="44"/>
      <c r="W86" s="44"/>
    </row>
    <row r="87" spans="1:23" x14ac:dyDescent="0.35">
      <c r="A87" s="49"/>
      <c r="B87" s="3"/>
      <c r="C87" s="4"/>
      <c r="D87" s="3"/>
      <c r="E87" s="3"/>
      <c r="F87" s="3"/>
      <c r="G87" s="3"/>
      <c r="H87" s="4"/>
      <c r="I87" s="3"/>
      <c r="J87" s="3"/>
      <c r="K87" s="3"/>
      <c r="L87" s="3"/>
      <c r="M87" s="3"/>
      <c r="N87" s="3"/>
      <c r="O87" s="49"/>
      <c r="P87" s="49"/>
      <c r="Q87" s="49"/>
      <c r="R87" s="44"/>
      <c r="S87" s="44"/>
      <c r="T87" s="44"/>
      <c r="U87" s="44"/>
      <c r="V87" s="44"/>
      <c r="W87" s="44"/>
    </row>
    <row r="88" spans="1:23" x14ac:dyDescent="0.35">
      <c r="A88" s="49"/>
      <c r="B88" s="49"/>
      <c r="C88" s="50"/>
      <c r="D88" s="49"/>
      <c r="E88" s="49"/>
      <c r="F88" s="49"/>
      <c r="G88" s="49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4"/>
      <c r="S88" s="44"/>
      <c r="T88" s="44"/>
      <c r="U88" s="44"/>
      <c r="V88" s="44"/>
      <c r="W88" s="44"/>
    </row>
    <row r="89" spans="1:23" x14ac:dyDescent="0.35">
      <c r="A89" s="49"/>
      <c r="B89" s="49"/>
      <c r="C89" s="50"/>
      <c r="D89" s="49"/>
      <c r="E89" s="49"/>
      <c r="F89" s="49"/>
      <c r="G89" s="49"/>
      <c r="H89" s="50"/>
      <c r="I89" s="49"/>
      <c r="J89" s="49"/>
      <c r="K89" s="49"/>
      <c r="L89" s="49"/>
      <c r="M89" s="49"/>
      <c r="N89" s="49"/>
      <c r="O89" s="49"/>
      <c r="P89" s="49"/>
      <c r="Q89" s="49"/>
      <c r="R89" s="44"/>
      <c r="S89" s="44"/>
      <c r="T89" s="44"/>
      <c r="U89" s="44"/>
      <c r="V89" s="44"/>
      <c r="W89" s="44"/>
    </row>
    <row r="90" spans="1:23" x14ac:dyDescent="0.35">
      <c r="A90" s="49"/>
      <c r="B90" s="49"/>
      <c r="C90" s="50"/>
      <c r="D90" s="49"/>
      <c r="E90" s="49"/>
      <c r="F90" s="49"/>
      <c r="G90" s="49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4"/>
      <c r="S90" s="44"/>
      <c r="T90" s="44"/>
      <c r="U90" s="44"/>
      <c r="V90" s="44"/>
      <c r="W90" s="44"/>
    </row>
    <row r="91" spans="1:23" x14ac:dyDescent="0.35">
      <c r="A91" s="49"/>
      <c r="B91" s="49"/>
      <c r="C91" s="50"/>
      <c r="D91" s="49"/>
      <c r="E91" s="49"/>
      <c r="F91" s="49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4"/>
      <c r="S91" s="44"/>
      <c r="T91" s="44"/>
      <c r="U91" s="44"/>
      <c r="V91" s="44"/>
      <c r="W91" s="44"/>
    </row>
    <row r="92" spans="1:23" x14ac:dyDescent="0.35">
      <c r="A92" s="49"/>
      <c r="B92" s="49"/>
      <c r="C92" s="50"/>
      <c r="D92" s="49"/>
      <c r="E92" s="49"/>
      <c r="F92" s="49"/>
      <c r="G92" s="49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4"/>
      <c r="S92" s="44"/>
      <c r="T92" s="44"/>
      <c r="U92" s="44"/>
      <c r="V92" s="44"/>
      <c r="W92" s="44"/>
    </row>
    <row r="93" spans="1:23" x14ac:dyDescent="0.35">
      <c r="A93" s="49"/>
      <c r="B93" s="49"/>
      <c r="C93" s="50"/>
      <c r="D93" s="49"/>
      <c r="E93" s="49"/>
      <c r="F93" s="49"/>
      <c r="G93" s="49"/>
      <c r="H93" s="50"/>
      <c r="I93" s="49"/>
      <c r="J93" s="49"/>
      <c r="K93" s="49"/>
      <c r="L93" s="49"/>
      <c r="M93" s="49"/>
      <c r="N93" s="49"/>
      <c r="O93" s="49"/>
      <c r="P93" s="49"/>
      <c r="Q93" s="49"/>
      <c r="R93" s="44"/>
      <c r="S93" s="44"/>
      <c r="T93" s="44"/>
      <c r="U93" s="44"/>
      <c r="V93" s="44"/>
      <c r="W93" s="44"/>
    </row>
    <row r="94" spans="1:23" x14ac:dyDescent="0.35">
      <c r="A94" s="49"/>
      <c r="B94" s="49"/>
      <c r="C94" s="50"/>
      <c r="D94" s="49"/>
      <c r="E94" s="49"/>
      <c r="F94" s="49"/>
      <c r="G94" s="49"/>
      <c r="H94" s="50"/>
      <c r="I94" s="49"/>
      <c r="J94" s="49"/>
      <c r="K94" s="49"/>
      <c r="L94" s="49"/>
      <c r="M94" s="49"/>
      <c r="N94" s="49"/>
      <c r="O94" s="49"/>
      <c r="P94" s="49"/>
      <c r="Q94" s="49"/>
      <c r="R94" s="44"/>
      <c r="S94" s="44"/>
      <c r="T94" s="44"/>
      <c r="U94" s="44"/>
      <c r="V94" s="44"/>
      <c r="W94" s="44"/>
    </row>
    <row r="95" spans="1:23" x14ac:dyDescent="0.35">
      <c r="A95" s="49"/>
      <c r="B95" s="49"/>
      <c r="C95" s="50"/>
      <c r="D95" s="49"/>
      <c r="E95" s="49"/>
      <c r="F95" s="49"/>
      <c r="G95" s="49"/>
      <c r="H95" s="50"/>
      <c r="I95" s="49"/>
      <c r="J95" s="49"/>
      <c r="K95" s="49"/>
      <c r="L95" s="49"/>
      <c r="M95" s="49"/>
      <c r="N95" s="49"/>
      <c r="O95" s="49"/>
      <c r="P95" s="49"/>
      <c r="Q95" s="49"/>
    </row>
    <row r="96" spans="1:23" x14ac:dyDescent="0.35">
      <c r="A96" s="49"/>
      <c r="B96" s="49"/>
      <c r="C96" s="50"/>
      <c r="D96" s="49"/>
      <c r="E96" s="49"/>
      <c r="F96" s="49"/>
      <c r="G96" s="49"/>
      <c r="H96" s="50"/>
      <c r="I96" s="49"/>
      <c r="J96" s="49"/>
      <c r="K96" s="49"/>
      <c r="L96" s="49"/>
      <c r="M96" s="49"/>
      <c r="N96" s="49"/>
      <c r="O96" s="49"/>
      <c r="P96" s="49"/>
      <c r="Q96" s="49"/>
    </row>
    <row r="97" spans="1:17" x14ac:dyDescent="0.35">
      <c r="A97" s="49"/>
      <c r="B97" s="49"/>
      <c r="C97" s="50"/>
      <c r="D97" s="49"/>
      <c r="E97" s="49"/>
      <c r="F97" s="49"/>
      <c r="G97" s="49"/>
      <c r="H97" s="50"/>
      <c r="I97" s="49"/>
      <c r="J97" s="49"/>
      <c r="K97" s="49"/>
      <c r="L97" s="49"/>
      <c r="M97" s="49"/>
      <c r="N97" s="49"/>
      <c r="O97" s="49"/>
      <c r="P97" s="49"/>
      <c r="Q97" s="49"/>
    </row>
    <row r="98" spans="1:17" x14ac:dyDescent="0.35">
      <c r="A98" s="49"/>
      <c r="B98" s="49"/>
      <c r="C98" s="50"/>
      <c r="D98" s="49"/>
      <c r="E98" s="49"/>
      <c r="F98" s="49"/>
      <c r="G98" s="49"/>
      <c r="H98" s="50"/>
      <c r="I98" s="49"/>
      <c r="J98" s="49"/>
      <c r="K98" s="49"/>
      <c r="L98" s="49"/>
      <c r="M98" s="49"/>
      <c r="N98" s="49"/>
      <c r="O98" s="49"/>
      <c r="P98" s="49"/>
      <c r="Q98" s="49"/>
    </row>
    <row r="99" spans="1:17" x14ac:dyDescent="0.35">
      <c r="A99" s="49"/>
      <c r="B99" s="49"/>
      <c r="C99" s="50"/>
      <c r="D99" s="49"/>
      <c r="E99" s="49"/>
      <c r="F99" s="49"/>
      <c r="G99" s="49"/>
      <c r="H99" s="50"/>
      <c r="I99" s="49"/>
      <c r="J99" s="49"/>
      <c r="K99" s="49"/>
      <c r="L99" s="49"/>
      <c r="M99" s="49"/>
      <c r="N99" s="49"/>
      <c r="O99" s="49"/>
      <c r="P99" s="49"/>
      <c r="Q99" s="49"/>
    </row>
    <row r="100" spans="1:17" x14ac:dyDescent="0.35">
      <c r="A100" s="49"/>
      <c r="B100" s="49"/>
      <c r="C100" s="50"/>
      <c r="D100" s="49"/>
      <c r="E100" s="49"/>
      <c r="F100" s="49"/>
      <c r="G100" s="49"/>
      <c r="H100" s="50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1:17" x14ac:dyDescent="0.35">
      <c r="A101" s="49"/>
      <c r="B101" s="49"/>
      <c r="C101" s="50"/>
      <c r="D101" s="49"/>
      <c r="E101" s="49"/>
      <c r="F101" s="49"/>
      <c r="G101" s="49"/>
      <c r="H101" s="50"/>
      <c r="I101" s="49"/>
      <c r="J101" s="49"/>
      <c r="K101" s="49"/>
      <c r="L101" s="49"/>
      <c r="M101" s="49"/>
      <c r="N101" s="49"/>
      <c r="O101" s="49"/>
      <c r="P101" s="49"/>
      <c r="Q101" s="49"/>
    </row>
    <row r="102" spans="1:17" x14ac:dyDescent="0.35">
      <c r="A102" s="49"/>
      <c r="B102" s="49"/>
      <c r="C102" s="50"/>
      <c r="D102" s="49"/>
      <c r="E102" s="49"/>
      <c r="F102" s="49"/>
      <c r="G102" s="49"/>
      <c r="H102" s="50"/>
      <c r="I102" s="49"/>
      <c r="J102" s="49"/>
      <c r="K102" s="49"/>
      <c r="L102" s="49"/>
      <c r="M102" s="49"/>
      <c r="N102" s="49"/>
      <c r="O102" s="49"/>
      <c r="P102" s="49"/>
      <c r="Q102" s="49"/>
    </row>
    <row r="103" spans="1:17" x14ac:dyDescent="0.35">
      <c r="A103" s="49"/>
      <c r="B103" s="49"/>
      <c r="C103" s="50"/>
      <c r="D103" s="49"/>
      <c r="E103" s="49"/>
      <c r="F103" s="49"/>
      <c r="G103" s="49"/>
      <c r="H103" s="50"/>
      <c r="I103" s="49"/>
      <c r="J103" s="49"/>
      <c r="K103" s="49"/>
      <c r="L103" s="49"/>
      <c r="M103" s="49"/>
      <c r="N103" s="49"/>
      <c r="O103" s="49"/>
      <c r="P103" s="49"/>
      <c r="Q103" s="49"/>
    </row>
    <row r="104" spans="1:17" x14ac:dyDescent="0.35">
      <c r="A104" s="49"/>
      <c r="B104" s="49"/>
      <c r="C104" s="50"/>
      <c r="D104" s="49"/>
      <c r="E104" s="49"/>
      <c r="F104" s="49"/>
      <c r="G104" s="49"/>
      <c r="H104" s="50"/>
      <c r="I104" s="49"/>
      <c r="J104" s="49"/>
      <c r="K104" s="49"/>
      <c r="L104" s="49"/>
      <c r="M104" s="49"/>
      <c r="N104" s="49"/>
      <c r="O104" s="49"/>
      <c r="P104" s="49"/>
      <c r="Q104" s="49"/>
    </row>
    <row r="105" spans="1:17" x14ac:dyDescent="0.35">
      <c r="A105" s="47"/>
      <c r="B105" s="47"/>
      <c r="C105" s="48"/>
      <c r="D105" s="47"/>
      <c r="E105" s="47"/>
      <c r="F105" s="47"/>
      <c r="G105" s="47"/>
      <c r="H105" s="48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x14ac:dyDescent="0.35">
      <c r="A106" s="47"/>
      <c r="B106" s="47"/>
      <c r="C106" s="48"/>
      <c r="D106" s="47"/>
      <c r="E106" s="47"/>
      <c r="F106" s="47"/>
      <c r="G106" s="47"/>
      <c r="H106" s="48"/>
      <c r="I106" s="47"/>
      <c r="J106" s="47"/>
      <c r="K106" s="47"/>
      <c r="L106" s="47"/>
      <c r="M106" s="47"/>
      <c r="N106" s="47"/>
      <c r="O106" s="47"/>
      <c r="P106" s="47"/>
      <c r="Q106" s="47"/>
    </row>
    <row r="107" spans="1:17" x14ac:dyDescent="0.35">
      <c r="A107" s="47"/>
      <c r="B107" s="47"/>
      <c r="C107" s="48"/>
      <c r="D107" s="47"/>
      <c r="E107" s="47"/>
      <c r="F107" s="47"/>
      <c r="G107" s="47"/>
      <c r="H107" s="48"/>
      <c r="I107" s="47"/>
      <c r="J107" s="47"/>
      <c r="K107" s="47"/>
      <c r="L107" s="47"/>
      <c r="M107" s="47"/>
      <c r="N107" s="47"/>
      <c r="O107" s="47"/>
      <c r="P107" s="47"/>
      <c r="Q107" s="47"/>
    </row>
    <row r="108" spans="1:17" x14ac:dyDescent="0.35">
      <c r="A108" s="47"/>
      <c r="B108" s="47"/>
      <c r="C108" s="48"/>
      <c r="D108" s="47"/>
      <c r="E108" s="47"/>
      <c r="F108" s="47"/>
      <c r="G108" s="47"/>
      <c r="H108" s="48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x14ac:dyDescent="0.35">
      <c r="A109" s="44"/>
      <c r="B109" s="44"/>
      <c r="C109" s="45"/>
      <c r="D109" s="44"/>
      <c r="E109" s="44"/>
      <c r="F109" s="44"/>
      <c r="G109" s="44"/>
      <c r="H109" s="45"/>
      <c r="I109" s="44"/>
      <c r="J109" s="44"/>
      <c r="K109" s="44"/>
      <c r="L109" s="44"/>
    </row>
    <row r="110" spans="1:17" x14ac:dyDescent="0.35">
      <c r="A110" s="44"/>
      <c r="B110" s="44"/>
      <c r="C110" s="45"/>
      <c r="D110" s="44"/>
      <c r="E110" s="44"/>
      <c r="F110" s="44"/>
      <c r="G110" s="44"/>
      <c r="H110" s="45"/>
      <c r="I110" s="44"/>
      <c r="J110" s="44"/>
      <c r="K110" s="44"/>
      <c r="L110" s="44"/>
    </row>
    <row r="111" spans="1:17" x14ac:dyDescent="0.35">
      <c r="A111" s="44"/>
      <c r="B111" s="44"/>
      <c r="C111" s="45"/>
      <c r="D111" s="44"/>
      <c r="E111" s="44"/>
      <c r="F111" s="44"/>
      <c r="G111" s="44"/>
      <c r="H111" s="45"/>
      <c r="I111" s="44"/>
      <c r="J111" s="44"/>
      <c r="K111" s="44"/>
      <c r="L111" s="44"/>
    </row>
    <row r="112" spans="1:17" x14ac:dyDescent="0.35">
      <c r="A112" s="44"/>
      <c r="B112" s="44"/>
      <c r="C112" s="45"/>
      <c r="D112" s="44"/>
      <c r="E112" s="44"/>
      <c r="F112" s="44"/>
      <c r="G112" s="44"/>
      <c r="H112" s="45"/>
      <c r="I112" s="44"/>
      <c r="J112" s="44"/>
      <c r="K112" s="44"/>
      <c r="L112" s="44"/>
    </row>
    <row r="113" spans="1:12" x14ac:dyDescent="0.35">
      <c r="A113" s="44"/>
      <c r="B113" s="44"/>
      <c r="C113" s="45"/>
      <c r="D113" s="44"/>
      <c r="E113" s="44"/>
      <c r="F113" s="44"/>
      <c r="G113" s="44"/>
      <c r="H113" s="45"/>
      <c r="I113" s="44"/>
      <c r="J113" s="44"/>
      <c r="K113" s="44"/>
      <c r="L113" s="44"/>
    </row>
    <row r="114" spans="1:12" x14ac:dyDescent="0.35">
      <c r="A114" s="44"/>
      <c r="B114" s="44"/>
      <c r="C114" s="45"/>
      <c r="D114" s="44"/>
      <c r="E114" s="44"/>
      <c r="F114" s="44"/>
      <c r="G114" s="44"/>
      <c r="H114" s="45"/>
      <c r="I114" s="44"/>
      <c r="J114" s="44"/>
      <c r="K114" s="44"/>
      <c r="L114" s="44"/>
    </row>
    <row r="115" spans="1:12" x14ac:dyDescent="0.35">
      <c r="A115" s="44"/>
      <c r="B115" s="44"/>
      <c r="C115" s="45"/>
      <c r="D115" s="44"/>
      <c r="E115" s="44"/>
      <c r="F115" s="44"/>
      <c r="G115" s="44"/>
      <c r="H115" s="45"/>
      <c r="I115" s="44"/>
      <c r="J115" s="44"/>
      <c r="K115" s="44"/>
      <c r="L115" s="44"/>
    </row>
    <row r="116" spans="1:12" x14ac:dyDescent="0.35">
      <c r="A116" s="44"/>
      <c r="B116" s="44"/>
      <c r="C116" s="45"/>
      <c r="D116" s="44"/>
      <c r="E116" s="44"/>
      <c r="F116" s="44"/>
      <c r="G116" s="44"/>
      <c r="H116" s="45"/>
      <c r="I116" s="44"/>
      <c r="J116" s="44"/>
      <c r="K116" s="44"/>
      <c r="L116" s="44"/>
    </row>
    <row r="117" spans="1:12" x14ac:dyDescent="0.35">
      <c r="A117" s="44"/>
      <c r="B117" s="44"/>
      <c r="C117" s="45"/>
      <c r="D117" s="44"/>
      <c r="E117" s="44"/>
      <c r="F117" s="44"/>
      <c r="G117" s="44"/>
      <c r="H117" s="45"/>
      <c r="I117" s="44"/>
      <c r="J117" s="44"/>
      <c r="K117" s="44"/>
      <c r="L117" s="44"/>
    </row>
    <row r="118" spans="1:12" x14ac:dyDescent="0.35">
      <c r="A118" s="44"/>
      <c r="B118" s="44"/>
      <c r="C118" s="45"/>
      <c r="D118" s="44"/>
      <c r="E118" s="44"/>
      <c r="F118" s="44"/>
      <c r="G118" s="44"/>
      <c r="H118" s="45"/>
      <c r="I118" s="44"/>
      <c r="J118" s="44"/>
      <c r="K118" s="44"/>
      <c r="L118" s="44"/>
    </row>
  </sheetData>
  <sheetProtection algorithmName="SHA-512" hashValue="oWpsxeDyWBXbaQMZALxip2+mZbZe4oR+TLLAv8LMMrop1n3sH07xm5TMjGNUQQ4/1034ZqGftGc6tnoLyFyaCQ==" saltValue="vt/PDKEBpftOa8tf1GNe3w==" spinCount="100000" sheet="1" objects="1" scenarios="1" selectLockedCells="1"/>
  <mergeCells count="5">
    <mergeCell ref="B1:I1"/>
    <mergeCell ref="D12:G12"/>
    <mergeCell ref="A33:H33"/>
    <mergeCell ref="I33:L33"/>
    <mergeCell ref="D6:K6"/>
  </mergeCells>
  <pageMargins left="0.25" right="0.25" top="0.75" bottom="0.75" header="0.3" footer="0.3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11</xdr:row>
                    <xdr:rowOff>165100</xdr:rowOff>
                  </from>
                  <to>
                    <xdr:col>6</xdr:col>
                    <xdr:colOff>323850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12</xdr:row>
                    <xdr:rowOff>177800</xdr:rowOff>
                  </from>
                  <to>
                    <xdr:col>6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 altText="Fired Equipment">
                <anchor moveWithCells="1">
                  <from>
                    <xdr:col>3</xdr:col>
                    <xdr:colOff>31750</xdr:colOff>
                    <xdr:row>14</xdr:row>
                    <xdr:rowOff>19050</xdr:rowOff>
                  </from>
                  <to>
                    <xdr:col>6</xdr:col>
                    <xdr:colOff>317500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14</xdr:row>
                    <xdr:rowOff>158750</xdr:rowOff>
                  </from>
                  <to>
                    <xdr:col>7</xdr:col>
                    <xdr:colOff>158750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17</xdr:row>
                    <xdr:rowOff>19050</xdr:rowOff>
                  </from>
                  <to>
                    <xdr:col>6</xdr:col>
                    <xdr:colOff>323850</xdr:colOff>
                    <xdr:row>18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18</xdr:row>
                    <xdr:rowOff>12700</xdr:rowOff>
                  </from>
                  <to>
                    <xdr:col>6</xdr:col>
                    <xdr:colOff>323850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 altText="Fired Equipment">
                <anchor moveWithCells="1">
                  <from>
                    <xdr:col>3</xdr:col>
                    <xdr:colOff>38100</xdr:colOff>
                    <xdr:row>19</xdr:row>
                    <xdr:rowOff>19050</xdr:rowOff>
                  </from>
                  <to>
                    <xdr:col>6</xdr:col>
                    <xdr:colOff>323850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locked="0" defaultSize="0" autoLine="0" autoPict="0">
                <anchor moveWithCells="1">
                  <from>
                    <xdr:col>3</xdr:col>
                    <xdr:colOff>6350</xdr:colOff>
                    <xdr:row>9</xdr:row>
                    <xdr:rowOff>6350</xdr:rowOff>
                  </from>
                  <to>
                    <xdr:col>5</xdr:col>
                    <xdr:colOff>603250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locked="0" defaultSize="0" autoLine="0" autoPict="0">
                <anchor moveWithCells="1">
                  <from>
                    <xdr:col>3</xdr:col>
                    <xdr:colOff>25400</xdr:colOff>
                    <xdr:row>7</xdr:row>
                    <xdr:rowOff>25400</xdr:rowOff>
                  </from>
                  <to>
                    <xdr:col>5</xdr:col>
                    <xdr:colOff>603250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Vessel</vt:lpstr>
      <vt:lpstr>Fc</vt:lpstr>
      <vt:lpstr>Ff</vt:lpstr>
      <vt:lpstr>Fs</vt:lpstr>
      <vt:lpstr>H</vt:lpstr>
      <vt:lpstr>Pressure</vt:lpstr>
      <vt:lpstr>Vessel!Print_Area</vt:lpstr>
      <vt:lpstr>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Grosser</dc:creator>
  <cp:lastModifiedBy>Paul Grosser</cp:lastModifiedBy>
  <dcterms:created xsi:type="dcterms:W3CDTF">2024-01-01T22:47:42Z</dcterms:created>
  <dcterms:modified xsi:type="dcterms:W3CDTF">2024-01-01T23:06:24Z</dcterms:modified>
</cp:coreProperties>
</file>